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129b1cc2e8908153/Polymath Finance/The Book/"/>
    </mc:Choice>
  </mc:AlternateContent>
  <xr:revisionPtr revIDLastSave="2857" documentId="8_{4EE4A4E5-98E9-4001-9899-C00D3D4176B1}" xr6:coauthVersionLast="47" xr6:coauthVersionMax="47" xr10:uidLastSave="{92D80E40-9E1B-48FE-8EB1-6A4A2EA38674}"/>
  <bookViews>
    <workbookView xWindow="28680" yWindow="-120" windowWidth="29040" windowHeight="15720" tabRatio="877" activeTab="19" xr2:uid="{67DCD5D2-7C36-44D3-840D-F716E7A9CF53}"/>
  </bookViews>
  <sheets>
    <sheet name="The Guidelines" sheetId="1" r:id="rId1"/>
    <sheet name="#1" sheetId="14" r:id="rId2"/>
    <sheet name="#2" sheetId="2" r:id="rId3"/>
    <sheet name="#3" sheetId="3" r:id="rId4"/>
    <sheet name="#4" sheetId="5" r:id="rId5"/>
    <sheet name="#5" sheetId="9" r:id="rId6"/>
    <sheet name="#6" sheetId="12" r:id="rId7"/>
    <sheet name="#7" sheetId="19" r:id="rId8"/>
    <sheet name="#8" sheetId="20" r:id="rId9"/>
    <sheet name="#9" sheetId="23" r:id="rId10"/>
    <sheet name="#10" sheetId="25" r:id="rId11"/>
    <sheet name="Calculations&gt;&gt;&gt;" sheetId="6" r:id="rId12"/>
    <sheet name="# 1" sheetId="15" r:id="rId13"/>
    <sheet name="# 3" sheetId="4" r:id="rId14"/>
    <sheet name="# 4" sheetId="8" r:id="rId15"/>
    <sheet name="# 5" sheetId="10" r:id="rId16"/>
    <sheet name="# 6" sheetId="13" r:id="rId17"/>
    <sheet name="# 8" sheetId="26" r:id="rId18"/>
    <sheet name="# 9" sheetId="24" r:id="rId19"/>
    <sheet name="Tables &amp; Charts&gt;&gt;&gt;" sheetId="11" r:id="rId20"/>
    <sheet name="#  5" sheetId="16" r:id="rId21"/>
    <sheet name="2024 Tax Brackets" sheetId="17" r:id="rId22"/>
    <sheet name="Mapping" sheetId="18" r:id="rId23"/>
  </sheets>
  <definedNames>
    <definedName name="_xlnm._FilterDatabase" localSheetId="22" hidden="1">Mapping!$D$1:$D$20</definedName>
    <definedName name="ExternalData_1" localSheetId="17" hidden="1">'# 8'!#REF!</definedName>
    <definedName name="ExternalData_2" localSheetId="17" hidden="1">'# 8'!#REF!</definedName>
    <definedName name="ExternalData_3" localSheetId="17" hidden="1">'# 8'!#REF!</definedName>
    <definedName name="_xlnm.Print_Area" localSheetId="15">'# 5'!$A$1:$W$69</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42  Page 15_4bc34bea-05e7-4630-a1fd-346b0ca280f5" name="Table042  Page 15" connection="Query - Table042 (Page 15)"/>
          <x15:modelTable id="Table044  Page 16_b376f21d-ac98-44f5-81b2-2bd96ebc9d12" name="Table044  Page 16" connection="Query - Table044 (Page 16)"/>
          <x15:modelTable id="Table046  Page 17_58c3fb92-0cc9-4174-8bdc-6c2d00b4d1f1" name="Table046  Page 17" connection="Query - Table046 (Page 17)"/>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26" l="1"/>
  <c r="P24" i="26"/>
  <c r="P25" i="26"/>
  <c r="P26" i="26"/>
  <c r="P27" i="26"/>
  <c r="P28" i="26"/>
  <c r="P29" i="26"/>
  <c r="P9" i="26"/>
  <c r="P10" i="26"/>
  <c r="P11" i="26"/>
  <c r="P12" i="26"/>
  <c r="P13" i="26"/>
  <c r="P14" i="26"/>
  <c r="P15" i="26"/>
  <c r="P16" i="26"/>
  <c r="P17" i="26"/>
  <c r="P18" i="26"/>
  <c r="P19" i="26"/>
  <c r="P20" i="26"/>
  <c r="P21" i="26"/>
  <c r="P22" i="26"/>
  <c r="P8" i="26"/>
  <c r="S44" i="26"/>
  <c r="S43" i="26"/>
  <c r="S42" i="26"/>
  <c r="J62" i="1"/>
  <c r="J41" i="1"/>
  <c r="J36" i="1"/>
  <c r="J31" i="1"/>
  <c r="C3" i="25"/>
  <c r="B3" i="25"/>
  <c r="C2" i="25"/>
  <c r="H16" i="24"/>
  <c r="H18" i="24" s="1"/>
  <c r="H20" i="24" s="1"/>
  <c r="H22" i="24" s="1"/>
  <c r="H24" i="24" s="1"/>
  <c r="H11" i="24"/>
  <c r="H10" i="24"/>
  <c r="H12" i="24" s="1"/>
  <c r="Z91" i="23"/>
  <c r="C16" i="24"/>
  <c r="C11" i="24"/>
  <c r="C10" i="24"/>
  <c r="C13" i="24" s="1"/>
  <c r="C17" i="24" s="1"/>
  <c r="Z59" i="23"/>
  <c r="J57" i="1"/>
  <c r="C3" i="23"/>
  <c r="B3" i="23"/>
  <c r="C2" i="23"/>
  <c r="J52" i="1"/>
  <c r="Z31" i="20"/>
  <c r="Z25" i="20"/>
  <c r="C3" i="20"/>
  <c r="C2" i="20"/>
  <c r="J47" i="1"/>
  <c r="C4" i="19"/>
  <c r="C3" i="19"/>
  <c r="C2" i="19"/>
  <c r="E36" i="17"/>
  <c r="H35" i="17"/>
  <c r="G35" i="17"/>
  <c r="E35" i="17" s="1"/>
  <c r="C24" i="17"/>
  <c r="C25" i="17"/>
  <c r="D25" i="17" s="1"/>
  <c r="C26" i="17"/>
  <c r="C27" i="17"/>
  <c r="D27" i="17" s="1"/>
  <c r="C28" i="17"/>
  <c r="C29" i="17"/>
  <c r="D29" i="17" s="1"/>
  <c r="C23" i="17"/>
  <c r="D23" i="17" s="1"/>
  <c r="E23" i="17" s="1"/>
  <c r="G9" i="15"/>
  <c r="H9" i="15" s="1"/>
  <c r="G10" i="15"/>
  <c r="H10" i="15" s="1"/>
  <c r="G11" i="15"/>
  <c r="H11" i="15" s="1"/>
  <c r="G12" i="15"/>
  <c r="H12" i="15" s="1"/>
  <c r="G13" i="15"/>
  <c r="H13" i="15" s="1"/>
  <c r="G14" i="15"/>
  <c r="H14" i="15" s="1"/>
  <c r="G8" i="15"/>
  <c r="H8" i="15" s="1"/>
  <c r="B6" i="18"/>
  <c r="B5" i="18"/>
  <c r="Z24" i="9"/>
  <c r="C2" i="12"/>
  <c r="J16" i="1"/>
  <c r="Z36" i="14"/>
  <c r="H25" i="15"/>
  <c r="H27" i="15" s="1"/>
  <c r="G25" i="15"/>
  <c r="G27" i="15" s="1"/>
  <c r="F25" i="15"/>
  <c r="F27" i="15" s="1"/>
  <c r="E25" i="15"/>
  <c r="E27" i="15" s="1"/>
  <c r="H23" i="15"/>
  <c r="S10" i="15"/>
  <c r="S9" i="15"/>
  <c r="C18" i="24" l="1"/>
  <c r="D26" i="17"/>
  <c r="E26" i="17" s="1"/>
  <c r="E27" i="17"/>
  <c r="D28" i="17"/>
  <c r="E29" i="17" s="1"/>
  <c r="D24" i="17"/>
  <c r="E25" i="17" s="1"/>
  <c r="H15" i="15"/>
  <c r="S8" i="15" s="1"/>
  <c r="S11" i="15" s="1"/>
  <c r="E28" i="17" l="1"/>
  <c r="E24" i="17"/>
  <c r="E30" i="17" l="1"/>
  <c r="E33" i="17" s="1"/>
  <c r="E37" i="17" s="1"/>
  <c r="E31" i="17" l="1"/>
  <c r="C3" i="14" l="1"/>
  <c r="C2" i="9"/>
  <c r="C2" i="5"/>
  <c r="C2" i="3"/>
  <c r="C2" i="14"/>
  <c r="B2" i="14"/>
  <c r="C2" i="2"/>
  <c r="B19" i="1"/>
  <c r="B2" i="2" s="1"/>
  <c r="Z47" i="12"/>
  <c r="Z46" i="12"/>
  <c r="Z45" i="12"/>
  <c r="M34" i="13"/>
  <c r="M30" i="13"/>
  <c r="M24" i="13"/>
  <c r="M26" i="13" s="1"/>
  <c r="M18" i="13"/>
  <c r="M12" i="13"/>
  <c r="H18" i="13"/>
  <c r="H12" i="13"/>
  <c r="C12" i="13"/>
  <c r="C37" i="13" s="1"/>
  <c r="B24" i="1" l="1"/>
  <c r="B2" i="3" s="1"/>
  <c r="B29" i="1"/>
  <c r="H37" i="13"/>
  <c r="M37" i="13"/>
  <c r="H11" i="10"/>
  <c r="H7" i="10"/>
  <c r="B34" i="1" l="1"/>
  <c r="B2" i="5"/>
  <c r="H13" i="10"/>
  <c r="H15" i="10" s="1"/>
  <c r="C13" i="10"/>
  <c r="H9" i="10"/>
  <c r="H18" i="10" s="1"/>
  <c r="C9" i="10"/>
  <c r="C14" i="10" s="1"/>
  <c r="Z20" i="9"/>
  <c r="Z19" i="9"/>
  <c r="Z27" i="5"/>
  <c r="F10" i="8"/>
  <c r="F11" i="8" s="1"/>
  <c r="C10" i="8"/>
  <c r="C11" i="8" s="1"/>
  <c r="AI22" i="4"/>
  <c r="AF22" i="4"/>
  <c r="AI16" i="4"/>
  <c r="AI17" i="4" s="1"/>
  <c r="AF16" i="4"/>
  <c r="AF17" i="4" s="1"/>
  <c r="M17" i="4"/>
  <c r="H13" i="4"/>
  <c r="H20" i="4" s="1"/>
  <c r="Q13" i="4"/>
  <c r="Q14" i="4" s="1"/>
  <c r="Q15" i="4" s="1"/>
  <c r="Q16" i="4" s="1"/>
  <c r="Q17" i="4" s="1"/>
  <c r="Q18" i="4" s="1"/>
  <c r="Q19" i="4" s="1"/>
  <c r="Q20" i="4" s="1"/>
  <c r="Q21" i="4" s="1"/>
  <c r="Q22" i="4" s="1"/>
  <c r="Q23" i="4" s="1"/>
  <c r="Q25" i="4" s="1"/>
  <c r="Q26" i="4" s="1"/>
  <c r="Q27" i="4" s="1"/>
  <c r="Q28" i="4" s="1"/>
  <c r="Q29" i="4" s="1"/>
  <c r="Q30" i="4" s="1"/>
  <c r="Q31" i="4" s="1"/>
  <c r="Q32" i="4" s="1"/>
  <c r="Q33" i="4" s="1"/>
  <c r="Q34" i="4" s="1"/>
  <c r="Q35" i="4" s="1"/>
  <c r="Q36" i="4" s="1"/>
  <c r="Q38" i="4" s="1"/>
  <c r="Q39" i="4" s="1"/>
  <c r="Q40" i="4" s="1"/>
  <c r="Q41" i="4" s="1"/>
  <c r="Q42" i="4" s="1"/>
  <c r="Q43" i="4" s="1"/>
  <c r="Q44" i="4" s="1"/>
  <c r="Q45" i="4" s="1"/>
  <c r="Q46" i="4" s="1"/>
  <c r="Q47" i="4" s="1"/>
  <c r="Q48" i="4" s="1"/>
  <c r="Q49" i="4" s="1"/>
  <c r="Q51" i="4" s="1"/>
  <c r="Q52" i="4" s="1"/>
  <c r="Q53" i="4" s="1"/>
  <c r="Q54" i="4" s="1"/>
  <c r="Q55" i="4" s="1"/>
  <c r="Q56" i="4" s="1"/>
  <c r="Q57" i="4" s="1"/>
  <c r="Q58" i="4" s="1"/>
  <c r="Q59" i="4" s="1"/>
  <c r="Q60" i="4" s="1"/>
  <c r="Q61" i="4" s="1"/>
  <c r="Q62" i="4" s="1"/>
  <c r="Q64" i="4" s="1"/>
  <c r="Q65" i="4" s="1"/>
  <c r="Q66" i="4" s="1"/>
  <c r="Q67" i="4" s="1"/>
  <c r="Q68" i="4" s="1"/>
  <c r="Q69" i="4" s="1"/>
  <c r="Q70" i="4" s="1"/>
  <c r="Q71" i="4" s="1"/>
  <c r="Q72" i="4" s="1"/>
  <c r="Q73" i="4" s="1"/>
  <c r="Q74" i="4" s="1"/>
  <c r="Q75" i="4" s="1"/>
  <c r="B17" i="4"/>
  <c r="C14" i="4"/>
  <c r="C15" i="4" s="1"/>
  <c r="M11" i="4" s="1"/>
  <c r="X4" i="4"/>
  <c r="AA11" i="4" s="1"/>
  <c r="X5" i="4"/>
  <c r="R6" i="4"/>
  <c r="X6" i="4" s="1"/>
  <c r="U11" i="4"/>
  <c r="T12" i="4" s="1"/>
  <c r="W13" i="4"/>
  <c r="W14" i="4" s="1"/>
  <c r="W15" i="4" s="1"/>
  <c r="W16" i="4" s="1"/>
  <c r="W17" i="4" s="1"/>
  <c r="W18" i="4" s="1"/>
  <c r="W19" i="4" s="1"/>
  <c r="W20" i="4" s="1"/>
  <c r="W21" i="4" s="1"/>
  <c r="W22" i="4" s="1"/>
  <c r="W23" i="4" s="1"/>
  <c r="W25" i="4" s="1"/>
  <c r="W26" i="4" s="1"/>
  <c r="W27" i="4" s="1"/>
  <c r="W28" i="4" s="1"/>
  <c r="W29" i="4" s="1"/>
  <c r="W30" i="4" s="1"/>
  <c r="W31" i="4" s="1"/>
  <c r="W32" i="4" s="1"/>
  <c r="W33" i="4" s="1"/>
  <c r="W34" i="4" s="1"/>
  <c r="W35" i="4" s="1"/>
  <c r="W36" i="4" s="1"/>
  <c r="W38" i="4" s="1"/>
  <c r="W39" i="4" s="1"/>
  <c r="W40" i="4" s="1"/>
  <c r="W41" i="4" s="1"/>
  <c r="W42" i="4" s="1"/>
  <c r="W43" i="4" s="1"/>
  <c r="W44" i="4" s="1"/>
  <c r="W45" i="4" s="1"/>
  <c r="W46" i="4" s="1"/>
  <c r="W47" i="4" s="1"/>
  <c r="W48" i="4" s="1"/>
  <c r="W49" i="4" s="1"/>
  <c r="W51" i="4" s="1"/>
  <c r="W52" i="4" s="1"/>
  <c r="W53" i="4" s="1"/>
  <c r="W54" i="4" s="1"/>
  <c r="W55" i="4" s="1"/>
  <c r="W56" i="4" s="1"/>
  <c r="W57" i="4" s="1"/>
  <c r="W58" i="4" s="1"/>
  <c r="W59" i="4" s="1"/>
  <c r="W60" i="4" s="1"/>
  <c r="W61" i="4" s="1"/>
  <c r="W62" i="4" s="1"/>
  <c r="W64" i="4" s="1"/>
  <c r="W65" i="4" s="1"/>
  <c r="W66" i="4" s="1"/>
  <c r="W67" i="4" s="1"/>
  <c r="W68" i="4" s="1"/>
  <c r="W69" i="4" s="1"/>
  <c r="W70" i="4" s="1"/>
  <c r="Z10" i="3"/>
  <c r="Z11" i="3"/>
  <c r="Z13" i="3"/>
  <c r="Z65" i="3"/>
  <c r="Z96" i="3"/>
  <c r="J21" i="1"/>
  <c r="J26" i="1"/>
  <c r="B39" i="1" l="1"/>
  <c r="B2" i="9"/>
  <c r="C15" i="10"/>
  <c r="C16" i="10" s="1"/>
  <c r="C17" i="10" s="1"/>
  <c r="C19" i="10" s="1"/>
  <c r="H16" i="10"/>
  <c r="H17" i="10" s="1"/>
  <c r="H19" i="10" s="1"/>
  <c r="AF24" i="4"/>
  <c r="AI24" i="4"/>
  <c r="M19" i="4"/>
  <c r="C17" i="4"/>
  <c r="C19" i="4" s="1"/>
  <c r="H17" i="4" s="1"/>
  <c r="H18" i="4" s="1"/>
  <c r="H22" i="4" s="1"/>
  <c r="X7" i="4"/>
  <c r="X64" i="4" s="1"/>
  <c r="Z12" i="4"/>
  <c r="Y81" i="4"/>
  <c r="R7" i="4"/>
  <c r="B2" i="12" l="1"/>
  <c r="B44" i="1"/>
  <c r="H21" i="4"/>
  <c r="R12" i="4"/>
  <c r="S12" i="4" s="1"/>
  <c r="R16" i="4"/>
  <c r="R20" i="4"/>
  <c r="R25" i="4"/>
  <c r="R13" i="4"/>
  <c r="R17" i="4"/>
  <c r="R21" i="4"/>
  <c r="R14" i="4"/>
  <c r="R18" i="4"/>
  <c r="R22" i="4"/>
  <c r="R15" i="4"/>
  <c r="R19" i="4"/>
  <c r="R23" i="4"/>
  <c r="X31" i="4"/>
  <c r="X46" i="4"/>
  <c r="X40" i="4"/>
  <c r="X23" i="4"/>
  <c r="X62" i="4"/>
  <c r="X27" i="4"/>
  <c r="X57" i="4"/>
  <c r="X51" i="4"/>
  <c r="X52" i="4"/>
  <c r="X67" i="4"/>
  <c r="X38" i="4"/>
  <c r="X44" i="4"/>
  <c r="X59" i="4"/>
  <c r="X50" i="4"/>
  <c r="Y50" i="4" s="1"/>
  <c r="X35" i="4"/>
  <c r="X25" i="4"/>
  <c r="X29" i="4"/>
  <c r="X69" i="4"/>
  <c r="X37" i="4"/>
  <c r="Y37" i="4" s="1"/>
  <c r="X53" i="4"/>
  <c r="X47" i="4"/>
  <c r="X34" i="4"/>
  <c r="X36" i="4"/>
  <c r="X41" i="4"/>
  <c r="X28" i="4"/>
  <c r="X39" i="4"/>
  <c r="X18" i="4"/>
  <c r="X56" i="4"/>
  <c r="X22" i="4"/>
  <c r="X12" i="4"/>
  <c r="Y12" i="4" s="1"/>
  <c r="X33" i="4"/>
  <c r="X16" i="4"/>
  <c r="X20" i="4"/>
  <c r="X30" i="4"/>
  <c r="X17" i="4"/>
  <c r="X65" i="4"/>
  <c r="X14" i="4"/>
  <c r="X68" i="4"/>
  <c r="X61" i="4"/>
  <c r="X48" i="4"/>
  <c r="X58" i="4"/>
  <c r="X45" i="4"/>
  <c r="X55" i="4"/>
  <c r="X42" i="4"/>
  <c r="X66" i="4"/>
  <c r="X24" i="4"/>
  <c r="Y24" i="4" s="1"/>
  <c r="X63" i="4"/>
  <c r="Y63" i="4" s="1"/>
  <c r="X32" i="4"/>
  <c r="X19" i="4"/>
  <c r="X49" i="4"/>
  <c r="X21" i="4"/>
  <c r="X60" i="4"/>
  <c r="X26" i="4"/>
  <c r="X13" i="4"/>
  <c r="X43" i="4"/>
  <c r="X15" i="4"/>
  <c r="X54" i="4"/>
  <c r="R30" i="4"/>
  <c r="R36" i="4"/>
  <c r="R53" i="4"/>
  <c r="R59" i="4"/>
  <c r="R75" i="4"/>
  <c r="R38" i="4"/>
  <c r="R44" i="4"/>
  <c r="R67" i="4"/>
  <c r="R29" i="4"/>
  <c r="R35" i="4"/>
  <c r="R52" i="4"/>
  <c r="R58" i="4"/>
  <c r="R73" i="4"/>
  <c r="R43" i="4"/>
  <c r="R49" i="4"/>
  <c r="R66" i="4"/>
  <c r="R28" i="4"/>
  <c r="R34" i="4"/>
  <c r="R51" i="4"/>
  <c r="R57" i="4"/>
  <c r="R71" i="4"/>
  <c r="R42" i="4"/>
  <c r="R48" i="4"/>
  <c r="R65" i="4"/>
  <c r="R27" i="4"/>
  <c r="R33" i="4"/>
  <c r="R56" i="4"/>
  <c r="R62" i="4"/>
  <c r="R41" i="4"/>
  <c r="R47" i="4"/>
  <c r="R64" i="4"/>
  <c r="R70" i="4"/>
  <c r="R74" i="4"/>
  <c r="R26" i="4"/>
  <c r="R32" i="4"/>
  <c r="R55" i="4"/>
  <c r="R61" i="4"/>
  <c r="R40" i="4"/>
  <c r="R46" i="4"/>
  <c r="R69" i="4"/>
  <c r="R72" i="4"/>
  <c r="R39" i="4"/>
  <c r="R45" i="4"/>
  <c r="R68" i="4"/>
  <c r="R31" i="4"/>
  <c r="R54" i="4"/>
  <c r="R60" i="4"/>
  <c r="B2" i="19" l="1"/>
  <c r="B50" i="1"/>
  <c r="AA12" i="4"/>
  <c r="R77" i="4"/>
  <c r="Y82" i="4"/>
  <c r="B2" i="20" l="1"/>
  <c r="B55" i="1"/>
  <c r="Z13" i="4"/>
  <c r="U12" i="4"/>
  <c r="B2" i="23" l="1"/>
  <c r="B60" i="1"/>
  <c r="B2" i="25" s="1"/>
  <c r="T13" i="4"/>
  <c r="S13" i="4" s="1"/>
  <c r="Y13" i="4"/>
  <c r="AA13" i="4" l="1"/>
  <c r="U13" i="4" l="1"/>
  <c r="Z14" i="4"/>
  <c r="Y14" i="4" l="1"/>
  <c r="T14" i="4"/>
  <c r="S14" i="4" s="1"/>
  <c r="AA14" i="4" l="1"/>
  <c r="Z15" i="4" l="1"/>
  <c r="U14" i="4"/>
  <c r="T15" i="4" l="1"/>
  <c r="S15" i="4" s="1"/>
  <c r="Y15" i="4"/>
  <c r="AA15" i="4" l="1"/>
  <c r="Z16" i="4" l="1"/>
  <c r="Y16" i="4" s="1"/>
  <c r="AA16" i="4" s="1"/>
  <c r="U15" i="4"/>
  <c r="Z17" i="4" l="1"/>
  <c r="Y17" i="4" s="1"/>
  <c r="AA17" i="4" s="1"/>
  <c r="T16" i="4"/>
  <c r="S16" i="4" l="1"/>
  <c r="U16" i="4" s="1"/>
  <c r="T17" i="4" s="1"/>
  <c r="Z18" i="4"/>
  <c r="Y18" i="4" s="1"/>
  <c r="AA18" i="4" s="1"/>
  <c r="S17" i="4" l="1"/>
  <c r="U17" i="4" s="1"/>
  <c r="T18" i="4" s="1"/>
  <c r="Z19" i="4"/>
  <c r="Y19" i="4" s="1"/>
  <c r="AA19" i="4" s="1"/>
  <c r="S18" i="4" l="1"/>
  <c r="U18" i="4" s="1"/>
  <c r="T19" i="4" s="1"/>
  <c r="Z20" i="4"/>
  <c r="Y20" i="4" s="1"/>
  <c r="AA20" i="4" s="1"/>
  <c r="S19" i="4" l="1"/>
  <c r="U19" i="4" s="1"/>
  <c r="T20" i="4" s="1"/>
  <c r="Z21" i="4"/>
  <c r="Y21" i="4" s="1"/>
  <c r="AA21" i="4" s="1"/>
  <c r="S20" i="4" l="1"/>
  <c r="U20" i="4" s="1"/>
  <c r="T21" i="4" s="1"/>
  <c r="Z22" i="4"/>
  <c r="Y22" i="4" s="1"/>
  <c r="AA22" i="4" s="1"/>
  <c r="S21" i="4" l="1"/>
  <c r="U21" i="4" s="1"/>
  <c r="T22" i="4" s="1"/>
  <c r="Z23" i="4"/>
  <c r="Y23" i="4" s="1"/>
  <c r="AA23" i="4" s="1"/>
  <c r="S22" i="4" l="1"/>
  <c r="U22" i="4" s="1"/>
  <c r="T23" i="4" s="1"/>
  <c r="Z25" i="4"/>
  <c r="Y25" i="4" s="1"/>
  <c r="AA24" i="4"/>
  <c r="S23" i="4" l="1"/>
  <c r="U23" i="4" s="1"/>
  <c r="T25" i="4" s="1"/>
  <c r="AA25" i="4"/>
  <c r="Z26" i="4" s="1"/>
  <c r="Y26" i="4" s="1"/>
  <c r="S25" i="4" l="1"/>
  <c r="U25" i="4" s="1"/>
  <c r="T26" i="4" s="1"/>
  <c r="S26" i="4" s="1"/>
  <c r="U26" i="4" s="1"/>
  <c r="AA26" i="4"/>
  <c r="Z27" i="4" s="1"/>
  <c r="Y27" i="4" s="1"/>
  <c r="AA27" i="4" s="1"/>
  <c r="T27" i="4" l="1"/>
  <c r="S27" i="4" s="1"/>
  <c r="U27" i="4" s="1"/>
  <c r="Z28" i="4"/>
  <c r="Y28" i="4" s="1"/>
  <c r="AA28" i="4" s="1"/>
  <c r="Z29" i="4" l="1"/>
  <c r="Y29" i="4" s="1"/>
  <c r="AA29" i="4" s="1"/>
  <c r="T28" i="4"/>
  <c r="S28" i="4" s="1"/>
  <c r="U28" i="4" s="1"/>
  <c r="T29" i="4" l="1"/>
  <c r="S29" i="4" s="1"/>
  <c r="U29" i="4" s="1"/>
  <c r="Z30" i="4"/>
  <c r="Y30" i="4" s="1"/>
  <c r="AA30" i="4" s="1"/>
  <c r="Z31" i="4" l="1"/>
  <c r="Y31" i="4" s="1"/>
  <c r="AA31" i="4" s="1"/>
  <c r="T30" i="4"/>
  <c r="S30" i="4" s="1"/>
  <c r="U30" i="4" s="1"/>
  <c r="T31" i="4" l="1"/>
  <c r="S31" i="4" s="1"/>
  <c r="U31" i="4" s="1"/>
  <c r="Z32" i="4"/>
  <c r="Y32" i="4" s="1"/>
  <c r="AA32" i="4" s="1"/>
  <c r="Z33" i="4" l="1"/>
  <c r="Y33" i="4" s="1"/>
  <c r="AA33" i="4" s="1"/>
  <c r="T32" i="4"/>
  <c r="S32" i="4" s="1"/>
  <c r="U32" i="4" s="1"/>
  <c r="T33" i="4" l="1"/>
  <c r="S33" i="4" s="1"/>
  <c r="U33" i="4" s="1"/>
  <c r="Z34" i="4"/>
  <c r="Y34" i="4" s="1"/>
  <c r="AA34" i="4" s="1"/>
  <c r="Z35" i="4" l="1"/>
  <c r="Y35" i="4" s="1"/>
  <c r="AA35" i="4" s="1"/>
  <c r="T34" i="4"/>
  <c r="S34" i="4" s="1"/>
  <c r="U34" i="4" s="1"/>
  <c r="T35" i="4" l="1"/>
  <c r="S35" i="4" s="1"/>
  <c r="U35" i="4" s="1"/>
  <c r="Z36" i="4"/>
  <c r="Y36" i="4" s="1"/>
  <c r="AA36" i="4" s="1"/>
  <c r="Z38" i="4" l="1"/>
  <c r="Y38" i="4" s="1"/>
  <c r="AA37" i="4"/>
  <c r="T36" i="4"/>
  <c r="S36" i="4" s="1"/>
  <c r="U36" i="4" s="1"/>
  <c r="AA38" i="4" l="1"/>
  <c r="Z39" i="4" s="1"/>
  <c r="Y39" i="4" s="1"/>
  <c r="AA39" i="4" s="1"/>
  <c r="T38" i="4"/>
  <c r="S38" i="4" s="1"/>
  <c r="U38" i="4" s="1"/>
  <c r="Z40" i="4" l="1"/>
  <c r="Y40" i="4" s="1"/>
  <c r="AA40" i="4" s="1"/>
  <c r="T39" i="4"/>
  <c r="S39" i="4" s="1"/>
  <c r="U39" i="4" s="1"/>
  <c r="Z41" i="4" l="1"/>
  <c r="Y41" i="4" s="1"/>
  <c r="AA41" i="4" s="1"/>
  <c r="T40" i="4"/>
  <c r="S40" i="4" s="1"/>
  <c r="U40" i="4" s="1"/>
  <c r="T41" i="4" l="1"/>
  <c r="S41" i="4" s="1"/>
  <c r="U41" i="4" s="1"/>
  <c r="Z42" i="4"/>
  <c r="Y42" i="4" s="1"/>
  <c r="AA42" i="4" s="1"/>
  <c r="Z43" i="4" l="1"/>
  <c r="Y43" i="4" s="1"/>
  <c r="AA43" i="4" s="1"/>
  <c r="T42" i="4"/>
  <c r="S42" i="4" s="1"/>
  <c r="U42" i="4" s="1"/>
  <c r="T43" i="4" l="1"/>
  <c r="S43" i="4" s="1"/>
  <c r="U43" i="4" s="1"/>
  <c r="Z44" i="4"/>
  <c r="Y44" i="4" s="1"/>
  <c r="AA44" i="4" s="1"/>
  <c r="Z45" i="4" l="1"/>
  <c r="Y45" i="4" s="1"/>
  <c r="AA45" i="4" s="1"/>
  <c r="T44" i="4"/>
  <c r="S44" i="4" s="1"/>
  <c r="U44" i="4" s="1"/>
  <c r="T45" i="4" l="1"/>
  <c r="S45" i="4" s="1"/>
  <c r="U45" i="4" s="1"/>
  <c r="Z46" i="4"/>
  <c r="Y46" i="4" s="1"/>
  <c r="AA46" i="4" s="1"/>
  <c r="Z47" i="4" l="1"/>
  <c r="Y47" i="4" s="1"/>
  <c r="AA47" i="4" s="1"/>
  <c r="T46" i="4"/>
  <c r="S46" i="4" s="1"/>
  <c r="U46" i="4" s="1"/>
  <c r="T47" i="4" l="1"/>
  <c r="S47" i="4" s="1"/>
  <c r="U47" i="4" s="1"/>
  <c r="Z48" i="4"/>
  <c r="Y48" i="4" s="1"/>
  <c r="AA48" i="4" s="1"/>
  <c r="Z49" i="4" l="1"/>
  <c r="Y49" i="4" s="1"/>
  <c r="AA49" i="4" s="1"/>
  <c r="T48" i="4"/>
  <c r="S48" i="4" s="1"/>
  <c r="U48" i="4" s="1"/>
  <c r="T49" i="4" l="1"/>
  <c r="S49" i="4" s="1"/>
  <c r="U49" i="4" s="1"/>
  <c r="AA50" i="4"/>
  <c r="Z51" i="4"/>
  <c r="Y51" i="4" s="1"/>
  <c r="T51" i="4" l="1"/>
  <c r="S51" i="4" s="1"/>
  <c r="U51" i="4" s="1"/>
  <c r="AA51" i="4"/>
  <c r="Z52" i="4" l="1"/>
  <c r="Y52" i="4" s="1"/>
  <c r="AA52" i="4" s="1"/>
  <c r="T52" i="4"/>
  <c r="S52" i="4" s="1"/>
  <c r="U52" i="4" s="1"/>
  <c r="T53" i="4" l="1"/>
  <c r="S53" i="4" s="1"/>
  <c r="U53" i="4" s="1"/>
  <c r="Z53" i="4"/>
  <c r="Y53" i="4" s="1"/>
  <c r="AA53" i="4" s="1"/>
  <c r="T54" i="4" l="1"/>
  <c r="S54" i="4" s="1"/>
  <c r="U54" i="4" s="1"/>
  <c r="Z54" i="4"/>
  <c r="Y54" i="4" s="1"/>
  <c r="AA54" i="4" s="1"/>
  <c r="Z55" i="4" l="1"/>
  <c r="Y55" i="4" s="1"/>
  <c r="AA55" i="4" s="1"/>
  <c r="T55" i="4"/>
  <c r="S55" i="4" s="1"/>
  <c r="U55" i="4" s="1"/>
  <c r="T56" i="4" l="1"/>
  <c r="S56" i="4" s="1"/>
  <c r="U56" i="4" s="1"/>
  <c r="Z56" i="4"/>
  <c r="Y56" i="4" s="1"/>
  <c r="AA56" i="4" s="1"/>
  <c r="Z57" i="4" l="1"/>
  <c r="Y57" i="4" s="1"/>
  <c r="AA57" i="4" s="1"/>
  <c r="T57" i="4"/>
  <c r="S57" i="4" s="1"/>
  <c r="U57" i="4" s="1"/>
  <c r="Z58" i="4" l="1"/>
  <c r="Y58" i="4" s="1"/>
  <c r="AA58" i="4" s="1"/>
  <c r="T58" i="4"/>
  <c r="S58" i="4" s="1"/>
  <c r="U58" i="4" s="1"/>
  <c r="T59" i="4" l="1"/>
  <c r="S59" i="4" s="1"/>
  <c r="U59" i="4" s="1"/>
  <c r="Z59" i="4"/>
  <c r="Y59" i="4" s="1"/>
  <c r="AA59" i="4" s="1"/>
  <c r="Z60" i="4" l="1"/>
  <c r="Y60" i="4" s="1"/>
  <c r="AA60" i="4" s="1"/>
  <c r="T60" i="4"/>
  <c r="S60" i="4" s="1"/>
  <c r="U60" i="4" s="1"/>
  <c r="T61" i="4" l="1"/>
  <c r="S61" i="4" s="1"/>
  <c r="U61" i="4" s="1"/>
  <c r="Z61" i="4"/>
  <c r="Y61" i="4" s="1"/>
  <c r="AA61" i="4" s="1"/>
  <c r="T62" i="4" l="1"/>
  <c r="S62" i="4" s="1"/>
  <c r="U62" i="4" s="1"/>
  <c r="Z62" i="4"/>
  <c r="Y62" i="4" s="1"/>
  <c r="AA62" i="4" s="1"/>
  <c r="Z64" i="4" l="1"/>
  <c r="Y64" i="4" s="1"/>
  <c r="AA63" i="4"/>
  <c r="T64" i="4"/>
  <c r="S64" i="4" s="1"/>
  <c r="U64" i="4" s="1"/>
  <c r="AA64" i="4" l="1"/>
  <c r="Z65" i="4" s="1"/>
  <c r="Y65" i="4" s="1"/>
  <c r="AA65" i="4" s="1"/>
  <c r="T65" i="4"/>
  <c r="S65" i="4" s="1"/>
  <c r="U65" i="4" s="1"/>
  <c r="T66" i="4" l="1"/>
  <c r="S66" i="4" s="1"/>
  <c r="U66" i="4" s="1"/>
  <c r="Z66" i="4"/>
  <c r="Y66" i="4" s="1"/>
  <c r="AA66" i="4" s="1"/>
  <c r="Z67" i="4" l="1"/>
  <c r="Y67" i="4" s="1"/>
  <c r="AA67" i="4" s="1"/>
  <c r="T67" i="4"/>
  <c r="S67" i="4" s="1"/>
  <c r="U67" i="4" s="1"/>
  <c r="T68" i="4" l="1"/>
  <c r="S68" i="4" s="1"/>
  <c r="U68" i="4" s="1"/>
  <c r="Z68" i="4"/>
  <c r="Y68" i="4" s="1"/>
  <c r="AA68" i="4" s="1"/>
  <c r="Z69" i="4" l="1"/>
  <c r="T69" i="4"/>
  <c r="S69" i="4" s="1"/>
  <c r="U69" i="4" s="1"/>
  <c r="T70" i="4" l="1"/>
  <c r="S70" i="4" s="1"/>
  <c r="U70" i="4" s="1"/>
  <c r="Y69" i="4"/>
  <c r="AA69" i="4" s="1"/>
  <c r="Z77" i="4"/>
  <c r="T71" i="4" l="1"/>
  <c r="S71" i="4" s="1"/>
  <c r="U71" i="4" s="1"/>
  <c r="X70" i="4"/>
  <c r="T72" i="4" l="1"/>
  <c r="S72" i="4" s="1"/>
  <c r="U72" i="4" s="1"/>
  <c r="Y70" i="4"/>
  <c r="X77" i="4"/>
  <c r="T73" i="4" l="1"/>
  <c r="S73" i="4" s="1"/>
  <c r="U73" i="4" s="1"/>
  <c r="Y77" i="4"/>
  <c r="AA70" i="4"/>
  <c r="T74" i="4" l="1"/>
  <c r="S74" i="4" s="1"/>
  <c r="U74" i="4" s="1"/>
  <c r="T75" i="4" l="1"/>
  <c r="S75" i="4" l="1"/>
  <c r="T77" i="4"/>
  <c r="Y83" i="4" s="1"/>
  <c r="S77" i="4" l="1"/>
  <c r="U7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tc={8E5A228E-7F45-4AA7-A50F-87A9C5E1AEDD}</author>
  </authors>
  <commentList>
    <comment ref="B34" authorId="0" shapeId="0" xr:uid="{8E5A228E-7F45-4AA7-A50F-87A9C5E1AEDD}">
      <text>
        <t>[Threaded comment]
Your version of Excel allows you to read this threaded comment; however, any edits to it will get removed if the file is opened in a newer version of Excel. Learn more: https://go.microsoft.com/fwlink/?linkid=870924
Comment:
    We are working on a dynamic schedule for state taxes. Until then, please use this website as a resource for your state taxes and input the tax amount into the green cell.</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8B4EB02-DEDA-4583-A597-2244280139E3}" name="Query - Table042 (Page 15)" description="Connection to the 'Table042 (Page 15)' query in the workbook." type="100" refreshedVersion="8" minRefreshableVersion="5">
    <extLst>
      <ext xmlns:x15="http://schemas.microsoft.com/office/spreadsheetml/2010/11/main" uri="{DE250136-89BD-433C-8126-D09CA5730AF9}">
        <x15:connection id="5f46cdce-9b05-41c6-93c2-fe2fab736c44"/>
      </ext>
    </extLst>
  </connection>
  <connection id="2" xr16:uid="{8AB59466-1E16-4D6A-BE83-69F6856F79B1}" name="Query - Table044 (Page 16)" description="Connection to the 'Table044 (Page 16)' query in the workbook." type="100" refreshedVersion="8" minRefreshableVersion="5">
    <extLst>
      <ext xmlns:x15="http://schemas.microsoft.com/office/spreadsheetml/2010/11/main" uri="{DE250136-89BD-433C-8126-D09CA5730AF9}">
        <x15:connection id="2050b629-5e23-4ebc-8619-159d77ac42b9"/>
      </ext>
    </extLst>
  </connection>
  <connection id="3" xr16:uid="{1F3B874B-1C0E-41A1-80C8-DA982D3272D0}" name="Query - Table046 (Page 17)" description="Connection to the 'Table046 (Page 17)' query in the workbook." type="100" refreshedVersion="8" minRefreshableVersion="5">
    <extLst>
      <ext xmlns:x15="http://schemas.microsoft.com/office/spreadsheetml/2010/11/main" uri="{DE250136-89BD-433C-8126-D09CA5730AF9}">
        <x15:connection id="a21931e8-9836-4bdc-9c35-0ad560061fc9"/>
      </ext>
    </extLst>
  </connection>
  <connection id="4" xr16:uid="{62824A6F-16D1-4A90-A03A-B3678F75DF7C}"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<sst xmlns="http://schemas.openxmlformats.org/spreadsheetml/2006/main" count="1999" uniqueCount="855">
  <si>
    <t>▪</t>
  </si>
  <si>
    <t>Good with it? Keep going.</t>
  </si>
  <si>
    <t>Want to know more? Click here --------&gt;</t>
  </si>
  <si>
    <t>Pay off your house, your cars, student loans, and anything else outstanding to live a debt-free life. This step is also optional if you rather use the money to invest.</t>
  </si>
  <si>
    <t>If you're at the point where you have fully funded all the previous steps and you still have money to play with, then start investing it further to build wealth.</t>
  </si>
  <si>
    <t>This step is a bit controversial and I'm 100% okay with you skipping this step - but it's a part of my process so I'm putting it here.</t>
  </si>
  <si>
    <t>I'm good with either decision. Also, some people don't have kids, so there's that.</t>
  </si>
  <si>
    <t>Protect your assets in the event the worst thing in the world happens to you and your family. This also can be done much earlier in the process (click here to learn more).</t>
  </si>
  <si>
    <t>Good with it? Then keep going.</t>
  </si>
  <si>
    <t>Other people just like to see the high-level information and want to move on - that is why I layed this out in a concise summary form with no added bullshit in the beginning. Except for this, but this is needed.</t>
  </si>
  <si>
    <t>Some people like to have a full understanding before diving into something - I have provided links to more details and reasons for the 'why' of each guideline especially for you.</t>
  </si>
  <si>
    <t>A couple highlights before you dive in.</t>
  </si>
  <si>
    <t>Guidelines for Saving Money, Eliminating Debt, and Building Wealth</t>
  </si>
  <si>
    <t>Nope, that line is total bullshit.</t>
  </si>
  <si>
    <t>Steps to Financial Freedom</t>
  </si>
  <si>
    <t>T-Bill 101</t>
  </si>
  <si>
    <r>
      <rPr>
        <u/>
        <sz val="11"/>
        <color theme="1"/>
        <rFont val="Aptos Narrow"/>
        <family val="2"/>
        <scheme val="minor"/>
      </rPr>
      <t>Treasury Bills</t>
    </r>
    <r>
      <rPr>
        <sz val="11"/>
        <color theme="1"/>
        <rFont val="Aptos Narrow"/>
        <family val="2"/>
        <scheme val="minor"/>
      </rPr>
      <t xml:space="preserve"> -&gt; Also known as T-Bills, is a short-term debt obligation backed by the U.S. Department of the Treasury with a one-year maturity or less. This is not a traditional account and is not for the average person.</t>
    </r>
  </si>
  <si>
    <t>CD 101</t>
  </si>
  <si>
    <r>
      <rPr>
        <u/>
        <sz val="11"/>
        <color theme="1"/>
        <rFont val="Aptos Narrow"/>
        <family val="2"/>
        <scheme val="minor"/>
      </rPr>
      <t>Certificates of Deposit</t>
    </r>
    <r>
      <rPr>
        <sz val="11"/>
        <color theme="1"/>
        <rFont val="Aptos Narrow"/>
        <family val="2"/>
        <scheme val="minor"/>
      </rPr>
      <t xml:space="preserve"> -&gt; These accounts are a type of savings account with a fixed interest rate and term, and usually have higher interest rates than regular savings accounts. Withdrawing money early may result in an interest penalty.</t>
    </r>
  </si>
  <si>
    <t>Money Market 101</t>
  </si>
  <si>
    <r>
      <rPr>
        <u/>
        <sz val="11"/>
        <color theme="1"/>
        <rFont val="Aptos Narrow"/>
        <family val="2"/>
        <scheme val="minor"/>
      </rPr>
      <t>Money Market Accounts</t>
    </r>
    <r>
      <rPr>
        <sz val="11"/>
        <color theme="1"/>
        <rFont val="Aptos Narrow"/>
        <family val="2"/>
        <scheme val="minor"/>
      </rPr>
      <t xml:space="preserve"> -&gt; These accounts are a cross between checking and savings accounts, and typically offer higher interest rates than savings accounts. These are typically offered through an investment account.</t>
    </r>
  </si>
  <si>
    <t>High-Yield 101</t>
  </si>
  <si>
    <r>
      <rPr>
        <u/>
        <sz val="11"/>
        <color theme="1"/>
        <rFont val="Aptos Narrow"/>
        <family val="2"/>
        <scheme val="minor"/>
      </rPr>
      <t>High-Yield Savings</t>
    </r>
    <r>
      <rPr>
        <sz val="11"/>
        <color theme="1"/>
        <rFont val="Aptos Narrow"/>
        <family val="2"/>
        <scheme val="minor"/>
      </rPr>
      <t xml:space="preserve"> -&gt; This is a type of savings account that earns you more interest on your money. It will allow your money to grow faster than a traditional Savings Account would.</t>
    </r>
  </si>
  <si>
    <t>Saving Account 101</t>
  </si>
  <si>
    <r>
      <rPr>
        <u/>
        <sz val="11"/>
        <color theme="1"/>
        <rFont val="Aptos Narrow"/>
        <family val="2"/>
        <scheme val="minor"/>
      </rPr>
      <t>Savings Account</t>
    </r>
    <r>
      <rPr>
        <sz val="11"/>
        <color theme="1"/>
        <rFont val="Aptos Narrow"/>
        <family val="2"/>
        <scheme val="minor"/>
      </rPr>
      <t xml:space="preserve"> -&gt; This account should be used to "save" your money, meaning you don't use these funds unless absolutely necessary.</t>
    </r>
  </si>
  <si>
    <t>Checking Account 101</t>
  </si>
  <si>
    <r>
      <rPr>
        <u/>
        <sz val="11"/>
        <color theme="1"/>
        <rFont val="Aptos Narrow"/>
        <family val="2"/>
        <scheme val="minor"/>
      </rPr>
      <t>Checking Account</t>
    </r>
    <r>
      <rPr>
        <sz val="11"/>
        <color theme="1"/>
        <rFont val="Aptos Narrow"/>
        <family val="2"/>
        <scheme val="minor"/>
      </rPr>
      <t xml:space="preserve"> -&gt; This is your typical bank account where your everyday spending money should be. </t>
    </r>
  </si>
  <si>
    <t>Types of Accounts</t>
  </si>
  <si>
    <t>CAVEAT -&gt; This tip is irrelevant if you have to pay someone, so try to find someone willing to do it for free (I'd be happy to do it). And stay off social media, most of those "gurus" are clickbait monsters and aren't practical.</t>
  </si>
  <si>
    <t>An add-on bonus here is the motivation of seeing someone who has already accomplished your goals so it may push you to work harder towards this.</t>
  </si>
  <si>
    <t>But having a financial coach to keep you accountable (much like a personal trainer) may help get you towards your goal faster.</t>
  </si>
  <si>
    <t>No, this is not an advertisement to use my services.</t>
  </si>
  <si>
    <t>Get a financial coach</t>
  </si>
  <si>
    <t>A competition will also create transparency and accountability - you'll have to physically show your competitors the amount you saved and kept, so there is no lying here.</t>
  </si>
  <si>
    <t>I find that competitive people hate losing more than they like winning - use this to your advantage to save money.</t>
  </si>
  <si>
    <t xml:space="preserve">Find someone with similar goals and compete against them to try and save. </t>
  </si>
  <si>
    <t>Get competitive</t>
  </si>
  <si>
    <t>Save for a fancy dinner or a new pair of shoes. It doesn't (and probably shouldn't) be too extravangant and too lofty that it takes you a long time. But something quick and attainable. Show yourself that you can save.</t>
  </si>
  <si>
    <t>Save for something specific first. The ultimate goal is to keep this money in savings, but it could be motivating to save for something to get yourself going and then reward yourself for accomplishing this goal.</t>
  </si>
  <si>
    <t>From my own personal experience, I am more motivated to save for my family then I am for myself - find a person (or people) in your life that motivates you to be better and do it for them.</t>
  </si>
  <si>
    <t>This one is purely psychological and may not be for everyone, but if all else fails, do it for someone else.</t>
  </si>
  <si>
    <t>Find a purpose bigger than yourself</t>
  </si>
  <si>
    <t>I can help you with this so please don't feel overwhelmed.</t>
  </si>
  <si>
    <t>If you are able to eliminate some non-essential expenses, then you can look to increase your savings target.</t>
  </si>
  <si>
    <t>Additionally, the budget exercise can provide insight into what you're spending your money on and provide potential opportunities to decrease your spending on things you don't need.</t>
  </si>
  <si>
    <t>But you won't know this unless you go through a budget.</t>
  </si>
  <si>
    <t xml:space="preserve">For example, if you bring home $5,000 per month and you spend $4,500, then your monthly savings goal physically cannot be $1,000 per month. </t>
  </si>
  <si>
    <t>Know what you take home and know what you spend -&gt; this will allow you to set a monthly target for yourself that is reasonable and attainable.</t>
  </si>
  <si>
    <t>I have plenty of resources and videos about creating a budget, but here are some highlights.</t>
  </si>
  <si>
    <t>Create a budget</t>
  </si>
  <si>
    <t>Open up this account at a different financial institution and don’t download the app or look at the statements online. Transfer the money out and forget about it.</t>
  </si>
  <si>
    <t>If you have trouble saving because the money is burning a hole in your pocket, then open a separate savings account that you don't have readily have access to.</t>
  </si>
  <si>
    <t>Open up a separate savings account</t>
  </si>
  <si>
    <t>Tips</t>
  </si>
  <si>
    <t>The goal here is to KEEP this amount in savings at the end of the month, not just leave it in your checking account to be used whenever you want (it's called saving for a reason).</t>
  </si>
  <si>
    <t>It's okay if this number isn't $1,000 at first - work towards the first $100, then $200, and so on.</t>
  </si>
  <si>
    <t>Learn how to save money by shooting for a reasonable amount to provide to yourself you are capable of doing it.</t>
  </si>
  <si>
    <t>Some people were never taught how to save money or, to be frank, are just not that good at it. But that's okay.</t>
  </si>
  <si>
    <t>Create a good habit of saving money</t>
  </si>
  <si>
    <t>By building a nest egg, you'll have cash to fall back on when you start to pay off your debt, which will provide some breathing room.</t>
  </si>
  <si>
    <t>This can lead to you having to re-used your credit cards and essentially "undoing" your progress on debt repayment.</t>
  </si>
  <si>
    <t>When paying off credit card debt, it can seem like all of your cash goes to paying off the balance and then you are left with zero cash for other expenses.</t>
  </si>
  <si>
    <t>Build a nest egg before paying off debt</t>
  </si>
  <si>
    <t>Reasons</t>
  </si>
  <si>
    <t>Reasons &amp; Tips</t>
  </si>
  <si>
    <t>**Based on the average returns from an S&amp;P 500 index fund; this is not guaranteed</t>
  </si>
  <si>
    <t>Difference</t>
  </si>
  <si>
    <t>Annual Interest Earned</t>
  </si>
  <si>
    <t>Annual Rate of Return**</t>
  </si>
  <si>
    <t>Amount of Investment</t>
  </si>
  <si>
    <t>Annual Interest Earned on Investment</t>
  </si>
  <si>
    <t>Annual Interest Charged</t>
  </si>
  <si>
    <t>APR</t>
  </si>
  <si>
    <t>Outstanding Loan Balance</t>
  </si>
  <si>
    <t>APR - Annual Percentage Rate</t>
  </si>
  <si>
    <t>Calculation #5</t>
  </si>
  <si>
    <t>See Calculation #1 For Interest Charged to Credit Cards</t>
  </si>
  <si>
    <t>Annual Credit Card Interest Accrued</t>
  </si>
  <si>
    <t>Calculation #3</t>
  </si>
  <si>
    <t>Difference in Remaining Balance</t>
  </si>
  <si>
    <t>Actual Remaining Balance</t>
  </si>
  <si>
    <t>Expected Remaining Balance</t>
  </si>
  <si>
    <t>Monthly Interest Charged</t>
  </si>
  <si>
    <t>Payment Towards Balance</t>
  </si>
  <si>
    <t>Outstanding Credit Card Balance</t>
  </si>
  <si>
    <t>Calculation #2</t>
  </si>
  <si>
    <t>Divide by 12 Months</t>
  </si>
  <si>
    <t>Calculation #1</t>
  </si>
  <si>
    <t>Ultimately though, if you have the means and want to pay off these off, then feel free. I'm definitely not advocating against it, just giving my opinion on it.</t>
  </si>
  <si>
    <t>This is not always the case as some loans are higher than others. An average return from the S&amp;P 500 is roughly 8-10%, so if your interest rate is lower than that then you should invest it. If it's higher, than look to pay off your loans.</t>
  </si>
  <si>
    <t>There is also an argument that this money can be used to saved and invest so it might make sense for the long term. This is because interest on car payments and student loans typically are lower than the rate of return of investments.</t>
  </si>
  <si>
    <t>For one, these are big payments. Not everyone has the funds to simply pay off a car or their student loans.</t>
  </si>
  <si>
    <t>Why didn't I include car payments and student loans (like Dave Ramsey)?</t>
  </si>
  <si>
    <t>A competition will also create transparency and accountability - you'll have to physically show your competitors the amount you paid off, so there is no lying here.</t>
  </si>
  <si>
    <t>I find that competitive people hate losing more than they like winning - use this to your advantage to pay off debt.</t>
  </si>
  <si>
    <t>From my own personal experience, I am more motivated by my family then I am for myself - find a person (or people) in your life that motivates you to be better and do it for them.</t>
  </si>
  <si>
    <t>If you are having trouble with paying down debt (similar to #1):</t>
  </si>
  <si>
    <t>I'll do more research on this to provide a better overview.</t>
  </si>
  <si>
    <t>I also believe there are tax implications if you are successful, so please keep that in mind.</t>
  </si>
  <si>
    <t>I don't know much about debt elimination, but it feels sketchy. Working with a provider to "eliminate" or "lower" debt without paying it down feels like there is some sort of catch.</t>
  </si>
  <si>
    <t>Debt Elimination</t>
  </si>
  <si>
    <t>If you are uncomfortable using a personal loan, do not convince yourself to do it. Your gut feeling is probably right and you should refer to the cash method above.</t>
  </si>
  <si>
    <t>The absolute worst thing you can do is rebuild your credit card debt AND have a personal loan payment. And yes, I hope I scare you here.</t>
  </si>
  <si>
    <t>Let me say that again - DO NOT USE YOUR CREDIT CARDS ONCE THEY ARE PAID OFF.</t>
  </si>
  <si>
    <t>DO NOT USE YOUR CREDIT CARDS ONCE THEY ARE PAID OFF.</t>
  </si>
  <si>
    <r>
      <rPr>
        <b/>
        <u/>
        <sz val="11"/>
        <color theme="1"/>
        <rFont val="Aptos Narrow"/>
        <family val="2"/>
        <scheme val="minor"/>
      </rPr>
      <t>TIP</t>
    </r>
    <r>
      <rPr>
        <sz val="11"/>
        <color theme="1"/>
        <rFont val="Aptos Narrow"/>
        <family val="2"/>
        <scheme val="minor"/>
      </rPr>
      <t xml:space="preserve"> -&gt; The more you are able to put towards principal (via additional payments) the faster you will pay off your loan and the less interest you will pay.</t>
    </r>
  </si>
  <si>
    <t>Finally, you will pay off the loan as if it were a car payment or mortgage on a monthly basis.</t>
  </si>
  <si>
    <t>You will use this money to pay off each credit card.</t>
  </si>
  <si>
    <t>A financial institution will provide you with a lump sum of money. You determine this amount by adding up all your credit card debt.</t>
  </si>
  <si>
    <t>How it works:</t>
  </si>
  <si>
    <t>Personal loan typically (with an emphasis on typically) have lower interests than credit cards, so you will pay less in interest over time.</t>
  </si>
  <si>
    <t>And since it is a loan, there will be a fixed interest rate and a fixed term, therefore you will have an end date in sight!</t>
  </si>
  <si>
    <t>Consolidating credit cards into a personal loan will allow you to have to keep track of only one payment on a monthly basis.</t>
  </si>
  <si>
    <t>If you have debt on multiple credit cards, it can be overwhelming to keep track of it all. Which ones did I pay? How much have I paid in total? Did I miss a payment? Etc.</t>
  </si>
  <si>
    <t>I know it sounds contradicting to use debt to pay off debt, and this definitely not my first suggestion, but sometimes it is a necessary evil.</t>
  </si>
  <si>
    <t>Credit Cards - Use a Personal Loan</t>
  </si>
  <si>
    <t>This will hopefully make paying off multiple credit cards feel more manageable.</t>
  </si>
  <si>
    <t>Once it's gone, take that payment and put it toward the second-smallest debt, making minimum payments on the rest.</t>
  </si>
  <si>
    <t>Attack the smallest balance first and pay the minimums on everything else.</t>
  </si>
  <si>
    <t xml:space="preserve">Start by listing all of your debts and put them in order by balance from smallest to largest—regardless of interest rate. </t>
  </si>
  <si>
    <t>Dave Ramsey has a great tip known as the Snowball Method:</t>
  </si>
  <si>
    <t>Method #2</t>
  </si>
  <si>
    <t>Having extra cash on hand will decrease (or hopefully eliminate) the need to use credit cards, therefore allowing you to focus on using additional income on credit cards.</t>
  </si>
  <si>
    <t>In my own experience, I found it effective to save cash first before paying off credit card debt (I paid the minimums for this month). This is the reasoning behind Guideline #1.</t>
  </si>
  <si>
    <t>Method #1</t>
  </si>
  <si>
    <t>It is very important to ELIMINATE frivolous spending. You can enjoy your money once you get out of debt, but you need to focus on paying off your debt first.</t>
  </si>
  <si>
    <t>However, the budget exercise can provide insight into what you're spending your money on and provide potential opportunities to decrease your spending on things you don't need.</t>
  </si>
  <si>
    <t>For example, if you bring home $5,000 per month and you spend $4,500, then you physically cannot allocated $1,000 per month to paying off debt.</t>
  </si>
  <si>
    <t>First, create a budget for yourself so you know what you take home and what you spend -&gt; this will allow you to set a monthly target for yourself that is reasonable and attainable.</t>
  </si>
  <si>
    <t>Credit Cards - Do it the old fashioned way with cash</t>
  </si>
  <si>
    <t>Take a deep breath, make a plan for yourself, and attack your debt with a vengenance. Don't let debt control your life.</t>
  </si>
  <si>
    <t>I don't say this to scare you more, but just to let you know that I've been there and I've dug myself out each time.</t>
  </si>
  <si>
    <t>You then end up in this endless cycle of trying to pay down your debt with all of your cash, only to leave you cashless at some point of the month and pushing you back to use credit cards.</t>
  </si>
  <si>
    <t>It's this snowball effect where the purchases start off small, you think you can manage it, the amount starts to grow, you don't want to use all of your cash to pay it off, and it spirals further.</t>
  </si>
  <si>
    <t>I know from experience - I've been in credit card debt 3 different times in my life.</t>
  </si>
  <si>
    <t>Debt is scary and can lead to a negative mindset. It can make you feel like you're trapped and aren't progressing towards your financial goals.</t>
  </si>
  <si>
    <t>The Psychology of Debt</t>
  </si>
  <si>
    <t xml:space="preserve">Again, if you can't pay cash, don't buy it. </t>
  </si>
  <si>
    <t>This may seem like a good idea, but it can lead to the trap of (1) over-buying because the installment is "more manageable" and (2) large fees if you miss an installment payment.</t>
  </si>
  <si>
    <t>I'm sure you've seen it everywhere - it allows you to pay for these in fixed installments (monthly, quarterly, etc.) and typically interest free.</t>
  </si>
  <si>
    <t>As if credit cards and personal loans weren't enough, financial institutions have created the "Buy Now, Pay Later" scheme.</t>
  </si>
  <si>
    <t>Buy Now, Pay Later</t>
  </si>
  <si>
    <t>Do not use personal loans for anything other than consolidating your debt. Taking out a loan to buy yourself something is not worth it. If you can't pay cash, don't use a loan.</t>
  </si>
  <si>
    <t>However, this monthly payment will also hinder your ability to save and invest money, so do your best to pay this down as quickly as possible.</t>
  </si>
  <si>
    <t>The interest rates are typcially lower, the repayment amounts are fixed (and hopefully more manageable), and most financial institutions allow you to pay these off in full if you can.</t>
  </si>
  <si>
    <t>I'm actually a big proponent of using personal loans to consolidate credit card debt into one payment.</t>
  </si>
  <si>
    <t>With this debt, you have a firm repayment plan (typically monthly) that has an end date.</t>
  </si>
  <si>
    <t>Personal loans are a bit different than credit cards as you typically receive a lump sum and pay back the loan over time.</t>
  </si>
  <si>
    <t>Paying Off Personal Loans</t>
  </si>
  <si>
    <t>Get rid of this debt and allocate those dollars to saving and investing.</t>
  </si>
  <si>
    <t>Some people prioritize saving and investing over paying off credit card debt, but you will never "out-invest" your interest charges.</t>
  </si>
  <si>
    <t>The more money you put torwards paying off your credit card debt the less money you'll have to save and invest.</t>
  </si>
  <si>
    <t>This is very impactful because if you don't pay off your credit card debt, the interest charge will be added to your total balance and will negate some (or sometimes all) of your payments towards the principal.</t>
  </si>
  <si>
    <t>Credit card debt is the easiest trap to fall into and typically carries the highest amount of interest. The amount of credit card debt that you don't pay off at the end of the month will accrue interest.</t>
  </si>
  <si>
    <t>Debt is the ultimate obstacle when it comes to saving money and investing</t>
  </si>
  <si>
    <t>Interest Saved</t>
  </si>
  <si>
    <t>Months Shaved Off Payment</t>
  </si>
  <si>
    <t>Additonal Payments Made</t>
  </si>
  <si>
    <t>ADDITIONAL PAYMENT</t>
  </si>
  <si>
    <t>Total</t>
  </si>
  <si>
    <t>Remaining Balance</t>
  </si>
  <si>
    <t>Interest</t>
  </si>
  <si>
    <t>Principal</t>
  </si>
  <si>
    <t>Payment</t>
  </si>
  <si>
    <t>Payment Date</t>
  </si>
  <si>
    <t>Payment Schedule with One Additional Payment Made</t>
  </si>
  <si>
    <t>Traditional Payment Schedule</t>
  </si>
  <si>
    <t>Monthly Payment</t>
  </si>
  <si>
    <t>Total Months</t>
  </si>
  <si>
    <t>Interest Rate</t>
  </si>
  <si>
    <t>Loan Amount</t>
  </si>
  <si>
    <t>Calculation #4</t>
  </si>
  <si>
    <t>What if you lose your job?</t>
  </si>
  <si>
    <t>The rule of thumb is to have 3 - 6 months of expenses saved in case you lose your job. This way, you don't have to worry about paying your bills when you don't have income coming in.</t>
  </si>
  <si>
    <t>Why 3 - 6 months? That is typically the amount of time it takes to find a new job.</t>
  </si>
  <si>
    <t>There is no direct science here so there is a bit of flexibility in the amount you can save. You can also feel free to save more than 6 months if that is what makes you comfortable.</t>
  </si>
  <si>
    <t>Big Purchases</t>
  </si>
  <si>
    <t>I keep roughly 6 months of expenses in savings. Reason being, I also lump in major purchases.</t>
  </si>
  <si>
    <t>Including 6 months of expenses allows me to prepare for the worst (losing my job, the roof leaking etc.).</t>
  </si>
  <si>
    <t>Major Purchases includes: buying a car, house renovations, the need for new appliances, family vacations, celebration expenses, or paying a contractor in case something breaks.</t>
  </si>
  <si>
    <t>It also serves as a great starting point in case my wife and I decide buy a bigger house. Having this much in liquid savings gives us the flexibility to make decisions about our future more easily.</t>
  </si>
  <si>
    <t>There are plenty of other topics we could discuss around major purchases, but each person's financial goals are different. Please reach out if you are looking for a more nuanced approach.</t>
  </si>
  <si>
    <t>Primary Reason -&gt; you won't have to worry about falling back into debt if something financially catastrophic happens.</t>
  </si>
  <si>
    <t>Put this money in a High-Yield Savings account</t>
  </si>
  <si>
    <t>3 - 6 months of expenses can be a lot of money - don't let it sit in a traditional savings account. Reap the rewards of a higher interest rate in a high-yield savings.</t>
  </si>
  <si>
    <t>Yes, this is a recurring theme here. But how else are you going to know what 3 - 6 months of expenses look like if it's not written down?</t>
  </si>
  <si>
    <t>This money should be "liquid" and non-taxable</t>
  </si>
  <si>
    <t>This money should be in an account that you can access immediately (i.e., not in a CD or T-Bills).</t>
  </si>
  <si>
    <t>It should also be separate from any money you have in stocks (individual names, index funds, IRA, etc.). It's not always fun to have to sell stocks for a major purchase and pay taxes on any capital gains you might have.</t>
  </si>
  <si>
    <t>In lamense terms, keep this money in a checking, savings, or high-yield savings account.</t>
  </si>
  <si>
    <t>Capital Gains Tax</t>
  </si>
  <si>
    <t>Savings Balance</t>
  </si>
  <si>
    <t>Traditional Savings Account</t>
  </si>
  <si>
    <t>High-Yield Savings Account</t>
  </si>
  <si>
    <t>Annual Percentage Yield</t>
  </si>
  <si>
    <t>Pick a monthly amount that you feel comfortable with and put that money into an IRA. Start investing for your future.</t>
  </si>
  <si>
    <t>Invest for retirement</t>
  </si>
  <si>
    <t>IRAs, formally known as Individual Retirement Accounts, are investment vehicles that help people build wealth for retirement.</t>
  </si>
  <si>
    <t>Simply speaking, you contribute a monthly amount into your account, it is invested, and it grows based on the appreciation from the investments' performance. Yes, they can also go down if the stocks depreciate.</t>
  </si>
  <si>
    <t>Life can be pretty hectic and expenses are always going to be there - it is important to set aside an amount for your future so you can live comfortably in retirement.</t>
  </si>
  <si>
    <t>S&amp;P 500 Average Returns</t>
  </si>
  <si>
    <t>Tax Advantages</t>
  </si>
  <si>
    <t>One might ask why they shouldn't invest directly into index funds and have more access/control over their capital. Good question.</t>
  </si>
  <si>
    <t>IRAs provide key tax incentives that make them a favorable option.</t>
  </si>
  <si>
    <t>There are two types of IRAS: Traditional and Roth</t>
  </si>
  <si>
    <t>Traditional IRA</t>
  </si>
  <si>
    <t>Roth IRA</t>
  </si>
  <si>
    <t>Income</t>
  </si>
  <si>
    <t>Contribution Percentage</t>
  </si>
  <si>
    <t>Contribution Amount</t>
  </si>
  <si>
    <t>Tax Rate</t>
  </si>
  <si>
    <t>Net Income</t>
  </si>
  <si>
    <t>Taxes Paid</t>
  </si>
  <si>
    <t>Income After Taxes</t>
  </si>
  <si>
    <t>Contribution Amount (Pre-Tax)</t>
  </si>
  <si>
    <t>Income After Contributions</t>
  </si>
  <si>
    <t>Contribution Amount (Post-Tax)</t>
  </si>
  <si>
    <t>Annual Income</t>
  </si>
  <si>
    <t>Backdoor Roth IRA</t>
  </si>
  <si>
    <t>For high-earners who are not eligible to contribute to a Roth IRA but want the tax benefits of a Roth, there is something called a backdoor roth IRA.</t>
  </si>
  <si>
    <t>A “backdoor” Roth IRA allows high earners to sidestep the Roth IRA’s income limits by converting nondeductible traditional IRA contributions to a Roth IRA.</t>
  </si>
  <si>
    <t>That typically requires you to pay income taxes on funds being rolled into the Roth account that have not previously been taxed.</t>
  </si>
  <si>
    <t>I would suggest speaking with a Financial Advisor or Tax Advisor if you need help in this area.</t>
  </si>
  <si>
    <t>Traditional IRAs are contributions made before your income is taxed, which reduces your taxable income and therefore the amount of taxes you have to pay. When you receive distributions in retirement, the money you receive is taxed.</t>
  </si>
  <si>
    <t>Roth IRAs are contributions made after your income is taxed, so you will pay more in taxes out of your paycheck. When you receive distributions in retirement, the money you receive is not taxed.</t>
  </si>
  <si>
    <t>Don't be scared of downturns in the market - the S&amp;P 500 has returned 9.90% since its inception in 1928.</t>
  </si>
  <si>
    <t>Make retirement contributions a mandatory expense</t>
  </si>
  <si>
    <t>We all have expenses that we need to account for - they are unavoidable and essential to our lifestyle. It is important to set aside a reasonable amount to contribue to an IRA.</t>
  </si>
  <si>
    <t>Yes, this is a recurring theme here.</t>
  </si>
  <si>
    <t>A budget will inform you on how much you can contribute to an IRA on a monthly basis. It must be a comfortable number that is within your means.</t>
  </si>
  <si>
    <t>Try to increase the monthly contribution amount as much as possible</t>
  </si>
  <si>
    <t>Everytime you receive an increase in salary, try to increase your monthly contribution percentage as well. If your salary increase 5%, try to increase your contribution by 1-2%.</t>
  </si>
  <si>
    <t>Loans</t>
  </si>
  <si>
    <t>This amount is the greater of $10,000 or 50% of your vested account balance.</t>
  </si>
  <si>
    <t>Differences between Traditional and Roth IRAs</t>
  </si>
  <si>
    <t>Tax Treatment</t>
  </si>
  <si>
    <t>Eligibility Requirements</t>
  </si>
  <si>
    <t>Traditional IRAs do not have income limits.</t>
  </si>
  <si>
    <t>Roth IRAs do have income limits -&gt; Single Filers = $138,000 | Joint Filers = $218,000</t>
  </si>
  <si>
    <t>Withdrawals</t>
  </si>
  <si>
    <t>Traditional IRAs</t>
  </si>
  <si>
    <t xml:space="preserve">Required Minimum Distributions (RMDs) must start at age 73. </t>
  </si>
  <si>
    <t>Roth IRAs</t>
  </si>
  <si>
    <t>There are no Required Minimum Distributions (RMDs).</t>
  </si>
  <si>
    <t>Contributions can be withdrawn anytime without taxes or penalties. Earnings withdrawn before age 59½ may be subject to taxes and a 10% penalty, with some exceptions.</t>
  </si>
  <si>
    <r>
      <t>Withdrawals can be taken after age 59½</t>
    </r>
    <r>
      <rPr>
        <sz val="11"/>
        <color theme="1"/>
        <rFont val="Aptos Narrow"/>
        <family val="2"/>
        <scheme val="minor"/>
      </rPr>
      <t xml:space="preserve"> without penalty. Any withdrawals prior to 59½ are subject to a 10% fee, with some exceptions.</t>
    </r>
  </si>
  <si>
    <t>Contribution Limits</t>
  </si>
  <si>
    <t>IRAs</t>
  </si>
  <si>
    <t>Conversions</t>
  </si>
  <si>
    <t>You can convert a Traditional IRA to a Roth IRA. This is known as a Roth conversion, and it involves paying taxes on the amount converted in the year of the conversion.</t>
  </si>
  <si>
    <t>Annual Contribution Limit: $7,000 (for 2024), with an additional $1,000 catch-up contribution allowed for those aged 50 and older.</t>
  </si>
  <si>
    <t>Combined Limit: The contribution limit applies to the total contributions made to both types of IRAs. You can't contribute $7,000 to each; the total must not exceed the annual limit.</t>
  </si>
  <si>
    <t>Employee Annual Contribution Limit: $23,000 (for 2024), with an additional $7,500 catch-up contribution allowed for those aged 50 and older.</t>
  </si>
  <si>
    <t>Total Contribution Limit: Including employer contributions, the total limit is $69,000. For employees aged 50 and older, this limit increases to $76,500.</t>
  </si>
  <si>
    <t>401(k) and 403(b) Plans</t>
  </si>
  <si>
    <t>What is the difference between an IRA and a 401(k) / 403(b)?</t>
  </si>
  <si>
    <t>An IRA is an Individual Retirement Account that you set up on your own and managed by you entirely (or with the help of an advisor).</t>
  </si>
  <si>
    <t>A 401(k) / 403(b) is a type of IRA that is only offered through an employer and is managed by the employer. These are eligible to receive employer contributions on top your own contributions.</t>
  </si>
  <si>
    <t>Feature</t>
  </si>
  <si>
    <t>Contribution Type</t>
  </si>
  <si>
    <t>After-tax</t>
  </si>
  <si>
    <t>Pre-tax (often tax-deductible)</t>
  </si>
  <si>
    <t>Contribution Limits (2024)</t>
  </si>
  <si>
    <t>$7,000 (under 50), $8,000 (50 and older)</t>
  </si>
  <si>
    <t>Tax Treatment on Contributions</t>
  </si>
  <si>
    <t>No immediate tax benefit</t>
  </si>
  <si>
    <t>Contributions may be tax-deductible</t>
  </si>
  <si>
    <t>Tax Treatment on Withdrawals</t>
  </si>
  <si>
    <t>Qualified withdrawals are tax-free</t>
  </si>
  <si>
    <t>Withdrawals taxed as ordinary income</t>
  </si>
  <si>
    <t>No income limits for contributions, but deductions may phase out at higher incomes if covered by a retirement plan at work</t>
  </si>
  <si>
    <t>Age Limit for Contributions</t>
  </si>
  <si>
    <t>No age limit</t>
  </si>
  <si>
    <t>Required Minimum Distributions (RMDs)</t>
  </si>
  <si>
    <t>No RMDs during the account holder's lifetime</t>
  </si>
  <si>
    <t>RMDs start at age 73</t>
  </si>
  <si>
    <t>Early Withdrawal Penalties</t>
  </si>
  <si>
    <t>Contributions can be withdrawn any time without penalties; earnings may be subject to taxes and penalties if withdrawn before age 59½</t>
  </si>
  <si>
    <t>Withdrawals before age 59½ may incur a 10% penalty plus taxes</t>
  </si>
  <si>
    <t>Qualified Withdrawals</t>
  </si>
  <si>
    <t>Earnings can be withdrawn tax-free if account is at least 5 years old and the account holder is 59½ or older</t>
  </si>
  <si>
    <t>None</t>
  </si>
  <si>
    <t>Traditional IRA vs. Roth IRA</t>
  </si>
  <si>
    <t>Want to see it in a clean table?</t>
  </si>
  <si>
    <t>Income limits apply: $138,000 for Single Filers | $218,000 for Joint Filers</t>
  </si>
  <si>
    <t>Penalty Exceptions</t>
  </si>
  <si>
    <t>Under certain qualified plans (401(ks), you are allowed to take a certain amount as a loan.</t>
  </si>
  <si>
    <t>You cannot borrow from an IRA that you self-manage (i.e., not an employer-sponsored plan).</t>
  </si>
  <si>
    <t>Loan Options</t>
  </si>
  <si>
    <t>Protect your assets</t>
  </si>
  <si>
    <t>Life Insurance provides a death benefit to your beneficiaries in the event you pass away.</t>
  </si>
  <si>
    <t>I know this is morbid to talk about, but it's very important to protect your assets during one of the most difficult times in your family's life.</t>
  </si>
  <si>
    <t>Health Advantages</t>
  </si>
  <si>
    <t>The cost of life insurance is based on your health - the healthier you are, the cheaper the premiums will be.</t>
  </si>
  <si>
    <t>Typically speaking, the younger you get life insurance, the healthier you are deemed by underwriters, and therefore the out of pocket cost will be cheaper.</t>
  </si>
  <si>
    <t>I'm a huge advocate for getting Term Insurance as soon as possible to lock in a good rate.</t>
  </si>
  <si>
    <t>What is Life Insurance and how does it work?</t>
  </si>
  <si>
    <t>Life Insurance is a type of insurance that pays out a death benefit to your beneficiaries upon your passing.</t>
  </si>
  <si>
    <t>You pay a monthly, quarterly, or annual amount (known as a premium) that keeps the policy active.</t>
  </si>
  <si>
    <t>A beneficiary is someone you choose to be the recipient of the funds if you were to pass away. This could be a spouse, child, parent, grandparent, aunt/uncle, cousin, or friend (I'm sure there are more options).</t>
  </si>
  <si>
    <t>Because we are talking about Term Life Insurance, the coverage period will be a predetermined amount of time stated in the policy. This could be 10 years, 20 years, or until the age of 72.</t>
  </si>
  <si>
    <t>Term Life Insurance does not stay active forever - you can (and hopefully do) outlive the policy.</t>
  </si>
  <si>
    <t>This is purely a safeguard against the worst thing happening - you prematurely pass away.</t>
  </si>
  <si>
    <t>So if Term Life Insurance doesn't last forever, why would I ever get it?</t>
  </si>
  <si>
    <t>Good question. Before I answer, please understand that I do not sell life insurance and will make no commissions if you were to buy it. This is purely my perspective on the subject and something I currently do.</t>
  </si>
  <si>
    <t>Most people do not have enough money saved for a proper funeral. These costs can be upwards of $10,000 - $15,000 (or more) and can be financially damaging to loved ones. Don't let that happen.</t>
  </si>
  <si>
    <t>In this current economic condition, families are dependent on two incomes. If you one of you were to pass away, there may be hard financial decisions to be made.</t>
  </si>
  <si>
    <t>What if you cannot afford your house/apartment payment without your spouse? You may need to move or sell in order to afford where you live.</t>
  </si>
  <si>
    <t>If you have children, can you afford daycare or school without the other person's income?</t>
  </si>
  <si>
    <t>What if all your money now needs to go to funding your everyday life and you cannot save for retirement?</t>
  </si>
  <si>
    <t>These may be drastic examples, but it is important to take these all into account and do your best to protect your assets in case of the worst.</t>
  </si>
  <si>
    <t>Term Life Insurance can be used as a placeholder for Permanent Life Insurance.</t>
  </si>
  <si>
    <t>Remember when we talked about your health impacting premiums? The earlier the cheaper.</t>
  </si>
  <si>
    <t>Term Life Insurance can be converted into Permanent Life Insurance without the need for another health inspection (consult me or an advisor for more details). I will go over Permanent Life Insurance shortly.</t>
  </si>
  <si>
    <t>This is very open-ended and is not a direct science.</t>
  </si>
  <si>
    <t>Get the amount that you can afford. Something is better than nothing.</t>
  </si>
  <si>
    <t>If affordable:</t>
  </si>
  <si>
    <t>At a minimum, get an amount that will cover funeral expenses - expect this cost to be (at a minimum) $10,000 - $15,000.</t>
  </si>
  <si>
    <t>Next, calculate all your outstanding expenses and assets and get an amount that will cover this.</t>
  </si>
  <si>
    <t>Next, include 5-10 years of replacement income to help normalize your family's total income. Essentially, include an amount that will replace your income for 5 to 10 years.</t>
  </si>
  <si>
    <t>Funeral Expenses</t>
  </si>
  <si>
    <t>Remaining Mortgage</t>
  </si>
  <si>
    <t>Remaining Car Payments</t>
  </si>
  <si>
    <t>Credit Card Debt</t>
  </si>
  <si>
    <t>Student Loans</t>
  </si>
  <si>
    <t xml:space="preserve">Total Amount </t>
  </si>
  <si>
    <t>Step 1 -&gt; Total Outstanding Payments</t>
  </si>
  <si>
    <t>Step 2 -&gt; Include Future Earnings</t>
  </si>
  <si>
    <t>Years Needed</t>
  </si>
  <si>
    <t>Total Replacement Income</t>
  </si>
  <si>
    <t>Total Insurance Needed</t>
  </si>
  <si>
    <t>Step 3 -&gt; Include Future Financial Goals</t>
  </si>
  <si>
    <t>Finally, include all future financial goals that you would like to pay for -&gt; college fund, retirement account, etc.</t>
  </si>
  <si>
    <t>Expected Cost of College per Year</t>
  </si>
  <si>
    <t>Years of College</t>
  </si>
  <si>
    <t>Cost of College</t>
  </si>
  <si>
    <t>Number of Children</t>
  </si>
  <si>
    <t>Total Cost of College</t>
  </si>
  <si>
    <t>Average Cost of Weddings</t>
  </si>
  <si>
    <t>Total Cost of Weddings</t>
  </si>
  <si>
    <t>Annual Retirement Contribution</t>
  </si>
  <si>
    <t>Years Until Retired</t>
  </si>
  <si>
    <t>Total Cost of Retirement Contributions</t>
  </si>
  <si>
    <t>Tips:</t>
  </si>
  <si>
    <t>Feel free to modify this to your needs.</t>
  </si>
  <si>
    <t>The cells in orange are formulaic so you do not have to change those.</t>
  </si>
  <si>
    <t>A budget will inform you on how much you can spend on Term Life Insurance. It must be a comfortable number that is within your means.</t>
  </si>
  <si>
    <t>How much should I get:</t>
  </si>
  <si>
    <t xml:space="preserve"> Create a Budget</t>
  </si>
  <si>
    <t>Pay off all your debt</t>
  </si>
  <si>
    <t>Invest in index funds or real estate (or crypto, I guess)</t>
  </si>
  <si>
    <t>Buy permanent life insurance</t>
  </si>
  <si>
    <t>a. Fully fund your IRA</t>
  </si>
  <si>
    <t>b. Save for your children's college fund.</t>
  </si>
  <si>
    <t>Buy Term Life Insurance</t>
  </si>
  <si>
    <t>Save for retirement by funding an IRA (includes 401ks and 403bs, etc.)</t>
  </si>
  <si>
    <t>Save 3 - 6 months of expenses in a savings account.</t>
  </si>
  <si>
    <t>Pay Off High Interest Debt - Credit Cards &amp; Personal Loans</t>
  </si>
  <si>
    <t>Save $1,000</t>
  </si>
  <si>
    <t>This is the foundation of all good financial plans. Some are more detailed than others, but how else are you going to accomplish your goals if you don't know what you make, spend, and keep?</t>
  </si>
  <si>
    <t>You need to know what you make, spend, and keep on a monthly basis</t>
  </si>
  <si>
    <t>It serves as a benchmark for spending</t>
  </si>
  <si>
    <t>If you want to save more, invest more, make a major purchase, or pick up a round at the bar - how do you know you can afford it?</t>
  </si>
  <si>
    <t>If you want to put more towards your retirement or save for a house - how do you know you can afford it?</t>
  </si>
  <si>
    <t>Your rent is increasing and you need to decide if you have to move or if you can keep living where you are - how do you know you can afford it?</t>
  </si>
  <si>
    <t>There is a big misconception out there that a budget is a tool used to curtail your spending. Sure, that is one component of it.</t>
  </si>
  <si>
    <t>But a good budget does much more than that - it puts everything into neat buckets so you know exactly what you make, what you spend, and, most importantly, what you keep.</t>
  </si>
  <si>
    <t>What you make -&gt; Seems like an easy one, right? And for the most part it is, but let's formalize this number to ensure you know exactly what you're making. Just because your salary says $100,000, doesn't mean your paycheck equals $100,000.</t>
  </si>
  <si>
    <t>What you spend -&gt; This is the area people struggle with the most. They have thoughts about what they spend their money on, but in reality, they don't know the exact figure. You need to know where your money goes.</t>
  </si>
  <si>
    <t>What you keep -&gt; Again, you might have a rough idea of what this number, but we want to be precise. The more accurate the number, the better off you'll be at accomplishing your financial goals.</t>
  </si>
  <si>
    <t>If you think you save $1,000 per month, but one month you don't, do you know why?</t>
  </si>
  <si>
    <t>Sure, you may have weddings, unexpected house expenses, or maybe you spent too much on golf this month. This is how life is.</t>
  </si>
  <si>
    <t>But with a budget, you'll know how much you typically spend in each expense bucket and will be able to analyize your spending habits much more accurately.</t>
  </si>
  <si>
    <t>And no, I'm not saying that if your budget has you spending $100 on coffee per month that you can't spend $125. But wouldn't you want to know that information anyway?</t>
  </si>
  <si>
    <t>You can modify as needed</t>
  </si>
  <si>
    <t>When you make a budget, you'll put your expenses into two buckets -&gt; Essentials and Non-Essentials.</t>
  </si>
  <si>
    <t>Essentials are expenses that you have to pay for on a monthly basis (mortgage/rent, bills, gas, groceries, etc.). These are typically non-negotiable.</t>
  </si>
  <si>
    <t>Non-Essentials are the opposite - you don't have to spend your money on these (coffee, drinks, dinners, hobbies, etc.) but they are a part of your life and should be accounted for.</t>
  </si>
  <si>
    <t>A budget will allow you to monitor your spending on Non-Essentials and you can adjust as needed - "Maybe I can go out to dinner one less time per month to help increase my saving for retirement."</t>
  </si>
  <si>
    <t>Or maybe, in the most drastic of examples, you can't decrease your expenses. Maybe the only option is increasing your income (don't we all). I know this isn't easy, but seeing the hard truth on paper might be the motivation you need.</t>
  </si>
  <si>
    <t>I have included the budget template free of charge within this workbook!</t>
  </si>
  <si>
    <t>Update all the cells highlighted in GREEN as needed</t>
  </si>
  <si>
    <t>We offer free consultations so please book a session if you would like to walk through this with a professional.</t>
  </si>
  <si>
    <t>Type of Income</t>
  </si>
  <si>
    <t>Frequency</t>
  </si>
  <si>
    <t>Payment Amount</t>
  </si>
  <si>
    <t>Payments per Month</t>
  </si>
  <si>
    <t>Monthly Income</t>
  </si>
  <si>
    <t>Essentials - Needs</t>
  </si>
  <si>
    <t>Non-Essentials - Wants</t>
  </si>
  <si>
    <t>Monthly Budget</t>
  </si>
  <si>
    <t>Salary</t>
  </si>
  <si>
    <t>Once per month</t>
  </si>
  <si>
    <t>Mortgage/Rent</t>
  </si>
  <si>
    <t>Subscriptions</t>
  </si>
  <si>
    <t>Utilities - Gas</t>
  </si>
  <si>
    <t>Restaurants</t>
  </si>
  <si>
    <t>Utilities - Electric</t>
  </si>
  <si>
    <t>Bar / Drinks</t>
  </si>
  <si>
    <t>Utilities - Water</t>
  </si>
  <si>
    <t>Lunch</t>
  </si>
  <si>
    <t>Net Profit</t>
  </si>
  <si>
    <t>Groceries</t>
  </si>
  <si>
    <t>Coffee</t>
  </si>
  <si>
    <t>Car Payment</t>
  </si>
  <si>
    <t>Alcohol</t>
  </si>
  <si>
    <t>Car Insurance</t>
  </si>
  <si>
    <t>Gym Membership</t>
  </si>
  <si>
    <t>Total Income</t>
  </si>
  <si>
    <t>Public Transportation</t>
  </si>
  <si>
    <t>Magazines/Newspaper</t>
  </si>
  <si>
    <t>Credit Card Payments</t>
  </si>
  <si>
    <t>Shopping</t>
  </si>
  <si>
    <t>Instructions:</t>
  </si>
  <si>
    <t>Life Insurance</t>
  </si>
  <si>
    <t>Hobbies</t>
  </si>
  <si>
    <t>Pick your Frequency from the dropdown</t>
  </si>
  <si>
    <t>Disability Insurance</t>
  </si>
  <si>
    <t>Type in your Paycheck Amount</t>
  </si>
  <si>
    <t>Phone Bill</t>
  </si>
  <si>
    <t>The rest of the cells are formulaic</t>
  </si>
  <si>
    <t>Wi-Fi</t>
  </si>
  <si>
    <t>Cable</t>
  </si>
  <si>
    <t>Childcare</t>
  </si>
  <si>
    <t>Gross Amount</t>
  </si>
  <si>
    <t>Estimated Taxes/Deductions</t>
  </si>
  <si>
    <t>Net Salary</t>
  </si>
  <si>
    <t>Months</t>
  </si>
  <si>
    <t>Monthly Net Income</t>
  </si>
  <si>
    <t>Type in your Gross Salary</t>
  </si>
  <si>
    <t>Fill all the cells that pertain to your expenses - some of these won't apply to you</t>
  </si>
  <si>
    <t>Completely formulaic - DO NOT TOUCH</t>
  </si>
  <si>
    <t>Option 1 - Type in your Estimated Taxes/Deductions percentage - use 30% if you don't have a better number</t>
  </si>
  <si>
    <t>You can change any expense type you like</t>
  </si>
  <si>
    <t>Option 2 - Use the Estimated Tax Calculator (THIS IS JUST AN ESTIMATE)</t>
  </si>
  <si>
    <t>The Budget</t>
  </si>
  <si>
    <t>Book a Free Session!</t>
  </si>
  <si>
    <t>Do your best to save $1,000 and build a little nest egg before doing anything else.</t>
  </si>
  <si>
    <t>High interest loans will erode your ability to save and invest. You'll never outperform a 25% interest rate charge by investing. Get rid of it.</t>
  </si>
  <si>
    <t>You need to have a robust savings account to protect against something bad happening.</t>
  </si>
  <si>
    <t>Guideline #5</t>
  </si>
  <si>
    <t>2024 Tax Brackets</t>
  </si>
  <si>
    <t>Tax rate</t>
  </si>
  <si>
    <t>Single</t>
  </si>
  <si>
    <t>Married filing jointly</t>
  </si>
  <si>
    <t>Married filing separately</t>
  </si>
  <si>
    <t>Head of household</t>
  </si>
  <si>
    <t>$0 to $11,600</t>
  </si>
  <si>
    <t>$0 to $23,200</t>
  </si>
  <si>
    <t>$0 to $16,550</t>
  </si>
  <si>
    <t>$11,601 to $47,150</t>
  </si>
  <si>
    <t>$23,201 to $94,300</t>
  </si>
  <si>
    <t>$16,551 to $63,100</t>
  </si>
  <si>
    <t>$47,151 to $100,525</t>
  </si>
  <si>
    <t>$94,301 to $201,050</t>
  </si>
  <si>
    <t>$63,101 to $100,500</t>
  </si>
  <si>
    <t>$100,526 to $191,950</t>
  </si>
  <si>
    <t>$201,051 to $383,900</t>
  </si>
  <si>
    <t>$100,501 to $191,950</t>
  </si>
  <si>
    <t>$191,951 to $243,725</t>
  </si>
  <si>
    <t>$383,901 to $487,450</t>
  </si>
  <si>
    <t>$191,951 to $243,700</t>
  </si>
  <si>
    <t>$243,726 to $609,350</t>
  </si>
  <si>
    <t>$487,451 to $731,200</t>
  </si>
  <si>
    <t>$243,726 to $365,600</t>
  </si>
  <si>
    <t>$243,701 to $609,350</t>
  </si>
  <si>
    <t>$609,351 or more</t>
  </si>
  <si>
    <t>$731,201 or more</t>
  </si>
  <si>
    <t>$365,601 or more</t>
  </si>
  <si>
    <t>$609,350 or more</t>
  </si>
  <si>
    <t>To calculate your own Federal taxes</t>
  </si>
  <si>
    <t>Twice per month</t>
  </si>
  <si>
    <t>1099 Income</t>
  </si>
  <si>
    <t>Every 2 weeks</t>
  </si>
  <si>
    <t>401k Distributions</t>
  </si>
  <si>
    <t>Every Week</t>
  </si>
  <si>
    <t>Alimony</t>
  </si>
  <si>
    <t>Quarterly</t>
  </si>
  <si>
    <t>Annuity Distrubitions</t>
  </si>
  <si>
    <t>Annual</t>
  </si>
  <si>
    <t>Bonus</t>
  </si>
  <si>
    <t>Business Income</t>
  </si>
  <si>
    <t>Child Support</t>
  </si>
  <si>
    <t>Commissions</t>
  </si>
  <si>
    <t>Disability Income</t>
  </si>
  <si>
    <t>Dividend Income</t>
  </si>
  <si>
    <t>Interest Income</t>
  </si>
  <si>
    <t>Life Insurance Distributions</t>
  </si>
  <si>
    <t>Pension Distributions</t>
  </si>
  <si>
    <t>Portfolio Income</t>
  </si>
  <si>
    <t>Rental Income</t>
  </si>
  <si>
    <t>Royalty Income</t>
  </si>
  <si>
    <t>Social Security</t>
  </si>
  <si>
    <t>Trust Distributions</t>
  </si>
  <si>
    <t>Essentials</t>
  </si>
  <si>
    <t>Non-Essentials</t>
  </si>
  <si>
    <t>Taxes per Bracket</t>
  </si>
  <si>
    <t>Marginal Tax Rate</t>
  </si>
  <si>
    <t>Salary per Bracket</t>
  </si>
  <si>
    <t>State Taxes</t>
  </si>
  <si>
    <t>Single Filer</t>
  </si>
  <si>
    <t>Married Filing Jointly</t>
  </si>
  <si>
    <t>Standard Deduction</t>
  </si>
  <si>
    <t>Personal Exemption</t>
  </si>
  <si>
    <t>State</t>
  </si>
  <si>
    <t>Rates</t>
  </si>
  <si>
    <t>Brackets</t>
  </si>
  <si>
    <t>Couple</t>
  </si>
  <si>
    <t>Dependent</t>
  </si>
  <si>
    <t>Ala.</t>
  </si>
  <si>
    <t>&gt;</t>
  </si>
  <si>
    <t>(a, b, c)</t>
  </si>
  <si>
    <t>Alaska</t>
  </si>
  <si>
    <t>none</t>
  </si>
  <si>
    <t>n.a.</t>
  </si>
  <si>
    <t>Ariz. (e, f, u)</t>
  </si>
  <si>
    <t>$100 credit</t>
  </si>
  <si>
    <t>Ark.</t>
  </si>
  <si>
    <t>$29 credit</t>
  </si>
  <si>
    <t>$58 credit</t>
  </si>
  <si>
    <t>(g, h, bb, ll)</t>
  </si>
  <si>
    <t>Calif.</t>
  </si>
  <si>
    <t>$144 credit</t>
  </si>
  <si>
    <t>$288 credit</t>
  </si>
  <si>
    <t>$446 credit</t>
  </si>
  <si>
    <t>(a, h, j, k, l, m, n, oo)</t>
  </si>
  <si>
    <t>Colo. (a, o)</t>
  </si>
  <si>
    <t>Conn.</t>
  </si>
  <si>
    <t>(i, p, q, r)</t>
  </si>
  <si>
    <t>Del.</t>
  </si>
  <si>
    <t>$110 credit</t>
  </si>
  <si>
    <t>$220 credit</t>
  </si>
  <si>
    <t>(a, h, m, s)</t>
  </si>
  <si>
    <t>Fla.</t>
  </si>
  <si>
    <t>Ga.</t>
  </si>
  <si>
    <t>Hawaii</t>
  </si>
  <si>
    <t>(m, t)</t>
  </si>
  <si>
    <t>Idaho (m, u)</t>
  </si>
  <si>
    <t>Ill. (d, m, v)</t>
  </si>
  <si>
    <t>Ind. (a, m, w)</t>
  </si>
  <si>
    <t>Iowa</t>
  </si>
  <si>
    <t>$40 credit</t>
  </si>
  <si>
    <t>$80 credit</t>
  </si>
  <si>
    <t>(a, d, h)</t>
  </si>
  <si>
    <t xml:space="preserve">Kans. </t>
  </si>
  <si>
    <t>(a, m)</t>
  </si>
  <si>
    <t>Ky.</t>
  </si>
  <si>
    <t>(a, d)</t>
  </si>
  <si>
    <t>La.</t>
  </si>
  <si>
    <t>(x)</t>
  </si>
  <si>
    <t>Maine</t>
  </si>
  <si>
    <t>$300 credit</t>
  </si>
  <si>
    <t>(u, y, bb)</t>
  </si>
  <si>
    <t>Md.</t>
  </si>
  <si>
    <t>(a, m, n, z, aa)</t>
  </si>
  <si>
    <t>Mass.</t>
  </si>
  <si>
    <t>Mich. (a, d, n)</t>
  </si>
  <si>
    <t xml:space="preserve">Minn. </t>
  </si>
  <si>
    <t>(d, bb, cc, pp)</t>
  </si>
  <si>
    <t>Miss.</t>
  </si>
  <si>
    <t>Mo.</t>
  </si>
  <si>
    <t>n.a</t>
  </si>
  <si>
    <t>(a, b, j, m, u)</t>
  </si>
  <si>
    <t>Mont.</t>
  </si>
  <si>
    <t>(b, d, u, bb)</t>
  </si>
  <si>
    <t>Nebr.</t>
  </si>
  <si>
    <t>$157 credit</t>
  </si>
  <si>
    <t>$314 credit</t>
  </si>
  <si>
    <t>(d, h, m, bb)</t>
  </si>
  <si>
    <t>Nev.</t>
  </si>
  <si>
    <t>N.H. (dd)</t>
  </si>
  <si>
    <t>3% on interest and dividends only</t>
  </si>
  <si>
    <t xml:space="preserve">N.J. </t>
  </si>
  <si>
    <t>(a)</t>
  </si>
  <si>
    <t>N.M.</t>
  </si>
  <si>
    <t>(m, u, kk)</t>
  </si>
  <si>
    <t>N.Y.</t>
  </si>
  <si>
    <t>(a, i)</t>
  </si>
  <si>
    <t>N.C.</t>
  </si>
  <si>
    <t>N.D.</t>
  </si>
  <si>
    <t>(j, o, u)</t>
  </si>
  <si>
    <t>Ohio</t>
  </si>
  <si>
    <t>(a, j, n, ee)</t>
  </si>
  <si>
    <t xml:space="preserve">Okla. </t>
  </si>
  <si>
    <t>(m)</t>
  </si>
  <si>
    <t>Ore.</t>
  </si>
  <si>
    <t>$249 credit</t>
  </si>
  <si>
    <t>$498 credit</t>
  </si>
  <si>
    <t>(a, b, d, h, m, bb, ff, oo)</t>
  </si>
  <si>
    <t>Pa. (a)</t>
  </si>
  <si>
    <t>R.I.</t>
  </si>
  <si>
    <t>(d, bb, gg)</t>
  </si>
  <si>
    <t>S.C.</t>
  </si>
  <si>
    <t>$4,610 (o)</t>
  </si>
  <si>
    <t>(d, o, u, bb)</t>
  </si>
  <si>
    <t>S.D.</t>
  </si>
  <si>
    <t>Tenn.</t>
  </si>
  <si>
    <t>Tex.</t>
  </si>
  <si>
    <t>Utah (d, h, hh)</t>
  </si>
  <si>
    <t>$876 credit</t>
  </si>
  <si>
    <t>$1,752 credit</t>
  </si>
  <si>
    <t>Vt.</t>
  </si>
  <si>
    <t>(j, n, ii, nn)</t>
  </si>
  <si>
    <t>Va.</t>
  </si>
  <si>
    <t>(m, mm)</t>
  </si>
  <si>
    <t>Wash.</t>
  </si>
  <si>
    <t>7.0% on capital gains income only</t>
  </si>
  <si>
    <t xml:space="preserve">W.Va. </t>
  </si>
  <si>
    <t>Wis.</t>
  </si>
  <si>
    <t>(d, m, bb, jj)</t>
  </si>
  <si>
    <t>Wyo.</t>
  </si>
  <si>
    <t>D.C.</t>
  </si>
  <si>
    <t>(u)</t>
  </si>
  <si>
    <t>Social Security Tax</t>
  </si>
  <si>
    <t>Employed</t>
  </si>
  <si>
    <t>Self-Employed</t>
  </si>
  <si>
    <t>Medicare Tax</t>
  </si>
  <si>
    <t>Federal Taxes</t>
  </si>
  <si>
    <t>Disclaimer:</t>
  </si>
  <si>
    <t>This is meant to demonstrate how your taxes are being calculated and is not meant to be used for IRS purposes. Polymath Finance is not providing an actual tax amount and takes no ownership over these figures. Please consult a tax professional to file your taxes accordingly.</t>
  </si>
  <si>
    <t>Example of Taxes Owed</t>
  </si>
  <si>
    <t>Congraluations!</t>
  </si>
  <si>
    <t>If you don't have kids (or want to focus on retirement), also great. Fully fund that IRA, 401k, or 403b and really maximize the growth potential of your retirement account.</t>
  </si>
  <si>
    <t>What is a 529 Plan?</t>
  </si>
  <si>
    <t>These plans operate much like a 401(k) or an IRA, where you invest your contributions in mutual funds, ETFs, or other investments.</t>
  </si>
  <si>
    <t>The funds can be used for a wide range of qualified educational expenses, including tuition, room and board, books, and supplies at most accredited colleges and universities in the U.S. and some abroad.</t>
  </si>
  <si>
    <t>Earnings grow tax-free, and withdrawals are also tax-free when used for qualified education expenses.</t>
  </si>
  <si>
    <t>A 529 plan is a tax-advantaged savings plan designed to encourage saving for future education costs. There are two types: College Savings Plan &amp; Prepaid Tuition Plans</t>
  </si>
  <si>
    <t>College Savings Plan</t>
  </si>
  <si>
    <t>Prepaid Tuition Plans</t>
  </si>
  <si>
    <t>Allows you to lock in future tuition rates at today's prices for certain colleges and universities.</t>
  </si>
  <si>
    <t>Typically offered by states and have residency requirements.</t>
  </si>
  <si>
    <t>These plans may only cover tuition and fees, not other expenses like room and board, and they may be limited to specific in-state public colleges.</t>
  </si>
  <si>
    <t>Key Features of a 529 Plan</t>
  </si>
  <si>
    <t>Potential Drawbacks</t>
  </si>
  <si>
    <t>Who Can Contribute</t>
  </si>
  <si>
    <t>Rollover Benefits</t>
  </si>
  <si>
    <t>How It Works: You can change the beneficiary of a 529 plan to another qualifying family member of the original beneficiary without incurring taxes or penalties.</t>
  </si>
  <si>
    <t>Eligible Family Members: Includes siblings, children, parents, nieces, nephews, and even first cousins of the original beneficiary.</t>
  </si>
  <si>
    <t>Why Do It: This is useful if the original beneficiary doesn’t need the funds, perhaps because they received scholarships or decided not to attend college.</t>
  </si>
  <si>
    <t>Changing the Beneficiary:</t>
  </si>
  <si>
    <t>How It Works: You can roll over funds from one 529 plan to another 529 plan for the same beneficiary or for a new beneficiary who is a family member of the original beneficiary.</t>
  </si>
  <si>
    <t>Limitations: Rollovers to another 529 plan for the same beneficiary can only be done once every 12 months.</t>
  </si>
  <si>
    <t>Why Do It: You might consider a rollover if you find a 529 plan with better investment options, lower fees, or better state tax benefits.</t>
  </si>
  <si>
    <t>Rolling Over to Another 529 Plan:</t>
  </si>
  <si>
    <t>New Provision Starting in 2024: Beginning in 2024, you can roll over unused 529 plan funds to a Roth IRA for the beneficiary.</t>
  </si>
  <si>
    <t>Limits: The rollover amount is subject to annual Roth IRA contribution limits, and the 529 plan must have been open for at least 15 years. The lifetime limit for such rollovers is $35,000.</t>
  </si>
  <si>
    <t>Why Do It: This option provides a way to repurpose unused 529 plan funds for the beneficiary’s retirement savings without incurring penalties for non-qualified withdrawals? (Fidelity Investments).</t>
  </si>
  <si>
    <t>Rollover to a Roth IRA</t>
  </si>
  <si>
    <t>How It Works: If the beneficiary receives a scholarship, you can withdraw up to the amount of the scholarship from the 529 plan without paying the 10% penalty. However, you will have to pay income tax on the earnings portion of the withdrawal.</t>
  </si>
  <si>
    <t>Why Do It: This allows you to use the 529 plan funds for other purposes if the beneficiary receives substantial scholarship aid.</t>
  </si>
  <si>
    <t>Penalty-Free Withdrawal for Scholarships</t>
  </si>
  <si>
    <t>Rolling Over to an ABLE Account</t>
  </si>
  <si>
    <t>How It Works: You can roll over funds from a 529 plan to an ABLE account (a tax-advantaged savings account for individuals with disabilities) for the same beneficiary or another qualifying family member.</t>
  </si>
  <si>
    <t>Limitations: The rollover is subject to the annual ABLE contribution limit, which is $17,000 for 2024 (including the rollover amount).</t>
  </si>
  <si>
    <t>Why Do It: This is beneficial if the beneficiary or a family member has a disability and could benefit from an ABLE account? (Fidelity Investments).</t>
  </si>
  <si>
    <t>There's not much to this, so I apologize in advance for the over-simplication.</t>
  </si>
  <si>
    <t>The truth is, if you are this far into the guidelines, then you should feel very proud of yourself.</t>
  </si>
  <si>
    <t>If you have kids and want to help with their college fund, great. Open up a 529 Plan and start contributing today. Other family and friends can also contribute to this.</t>
  </si>
  <si>
    <t>Make Sure You Can Afford It</t>
  </si>
  <si>
    <t>Yes, yes yes, check that damn budget again. I'm very proud of you that you're at this stage, but please don't over-indulge and hinder your amazing financial position.</t>
  </si>
  <si>
    <t>For 529 Plans, I put a lump sum in and will only add contributions from family and friends. That is what my current budget allows for right now. But if I can afford it in the future, then I will put in monthly contributions.</t>
  </si>
  <si>
    <t>This is similar to term life insurance.</t>
  </si>
  <si>
    <t>Builds Cash Value Over Time</t>
  </si>
  <si>
    <t>So this one is new and is specific to ONLY permanent life insurance.</t>
  </si>
  <si>
    <t>As you pay your premiums, you build a cash value. This is very similar to building equity in your home.</t>
  </si>
  <si>
    <t>Let's say you have a $100,000 policy - by the time you are done paying off this policy, you will have accrued $100,000 in cash value (at a minimum).</t>
  </si>
  <si>
    <t>I say "at a minimum" because there is an interest rate attached to your cash value. So, as you pay your premiums and build a greater cash value, your existing cash value will grow at a variable interest rate.</t>
  </si>
  <si>
    <t>In many cases (but not guaranteed), your cash value will exceed the policy amount, also known as the death benefit.</t>
  </si>
  <si>
    <t>Dividends</t>
  </si>
  <si>
    <t>Because you are considered a shareholder of the company, your life insurance policy will pay you dividends (again, not guaranteed).</t>
  </si>
  <si>
    <t>You can either:</t>
  </si>
  <si>
    <t>Reinvest those dividends into the policy, therefore growing your cash value further. Essentially, you use your dividends to buy more policy.</t>
  </si>
  <si>
    <t>Use those dividends to put towards your premiums, therefore reducing your monthly cost (and eventually alleviating the cost all together).</t>
  </si>
  <si>
    <t>Take those dividends as cash as a form of passive income.</t>
  </si>
  <si>
    <t>Please note, dividends are not guaranteed and fluctuate based on the life insurance provider - I strongly urge you to ask your provider and confirm they have a dividend policy before proceeding.</t>
  </si>
  <si>
    <t>Supplement to Retirement Savings</t>
  </si>
  <si>
    <t>As mentioned before, permanent life insurance has a cash value that grows over time.</t>
  </si>
  <si>
    <t>In the hopeful event you outlive your premiums, you can decide to use that fully grown cash value as a supplement to your retirement savings.</t>
  </si>
  <si>
    <t>Might sound confusing at first, so let's dive in further.</t>
  </si>
  <si>
    <t>Let's say you have a $100,000 policy, and when you turn 65, you decide that you do not need a death benefit for your beneficiaries (this is a case by case basis, I can explain further based on the particular person).</t>
  </si>
  <si>
    <t>So if you don't need a death benefit, that money is yours to use freely. Meaning, you have $100,000 (or more), to use to your discretion.</t>
  </si>
  <si>
    <t>And because your premiums are after-tax contributions (you paid taxes on your income and then paid your premium), your cash value is not taxed. That's right, it is TAX-FREE. Except for interest accrued over the $100,000, which is taxable).</t>
  </si>
  <si>
    <t>This $100,000 becomes a tax-free benefit that you can use to supplement your retirement.</t>
  </si>
  <si>
    <t>What's the catch?</t>
  </si>
  <si>
    <t>There's always a catch, and a lot of financial gurus do not like permanent life insurance. Here's why:</t>
  </si>
  <si>
    <t>It is very expensive. Like very expensive.</t>
  </si>
  <si>
    <t>That $100,000 policy will cost hundreds of dollars per month. Bigger policies could cost thousands.</t>
  </si>
  <si>
    <t>Life Insurance Agents receive a pretty commission from this, which drives the premium cost up higher.</t>
  </si>
  <si>
    <t>It takes awhile for a substantial cash value to build, so you won't have access to this money immediately (see loans below).</t>
  </si>
  <si>
    <t>Term life insurance is much cheaper and IRA contributions can be more affordable, so this is why this is not the first thing I suggest.</t>
  </si>
  <si>
    <t>You can take loans from the cash value.</t>
  </si>
  <si>
    <t>Yes, as long as there is enough of a cash value, you can take a loan against your policy.</t>
  </si>
  <si>
    <t>Most policies (if not all) will set terms for you to pay this money back - but in reality, you are really paying yourself back.</t>
  </si>
  <si>
    <t>You are not your own bank.</t>
  </si>
  <si>
    <t>There is a common misconception that you become your own "bank" with permanent life insurance. That is utter bullshit.</t>
  </si>
  <si>
    <t>Sure, once you have a cash value built up, you can take loans against the policy. But you have to pay that back (typically).</t>
  </si>
  <si>
    <t>It takes a long time to build a substantial cash value, so in most cases it makes sense to simply save money (and put into a high-yield savings) if your goal is to save money.</t>
  </si>
  <si>
    <t>The one thing the gurus got correct is that the unpaid loan will net against your policy. So if you borrowed $25,000 of the $100,000 and did not pay it back, then your death benefit will be $75,000.</t>
  </si>
  <si>
    <t>But what about IULs? I'm not well versed in this area (but planning on learning more), but the next section will outline why I'm not a big fan of them.</t>
  </si>
  <si>
    <t>Strategy and Implementation</t>
  </si>
  <si>
    <t>We talked cash value, interest accrual, and dividends. Here is how I implement permanent life insurance into my financial plan.</t>
  </si>
  <si>
    <t>I have a $100,000 policy -&gt; I don't have a substantial cash value and the dividends are minimal (this is just for background).</t>
  </si>
  <si>
    <t>I also fund my 401k, which will be my primary source of retirement income.</t>
  </si>
  <si>
    <t>However, my 401k is tied to the stock market (because it is invested in index funds), so when I retire, there is a chance that the stock market has a down year.</t>
  </si>
  <si>
    <t>I will combat this by altering my investments into safer investments (think US Treasuries, Money Market) but this isn't foolproof.</t>
  </si>
  <si>
    <t>But, guess what isn't tied to the stock market? My permanent life insurance policy.</t>
  </si>
  <si>
    <t>So, I'll have $100,000 that's tax-free to use how I please in retirement.</t>
  </si>
  <si>
    <t>Maybe $100,000 isn't a lot for retirement, but imagine that policy is $500,000? Or $1,000,000? Or even $5,000,000?</t>
  </si>
  <si>
    <t>Sure, those higher amounts are very expensive, but if you can afford it, and you follow the guidelines in order, you can have a fully funded IRA and a large permanent life insurance policy for retirement.</t>
  </si>
  <si>
    <t>Oh, and by the way, those dividends can eventually pay your monthly premium so you won't have any money coming out of pocket (if you choose that route).</t>
  </si>
  <si>
    <t>Year</t>
  </si>
  <si>
    <t>Age</t>
  </si>
  <si>
    <t>Total Cash Value</t>
  </si>
  <si>
    <t>Total Death Benefit</t>
  </si>
  <si>
    <t>Dividend</t>
  </si>
  <si>
    <t>Guaranteed</t>
  </si>
  <si>
    <t>Non-Guaranteed</t>
  </si>
  <si>
    <t>Additionally, these strategies are VERY specific to the client, so it is relatively tough to provide general guidelines here.</t>
  </si>
  <si>
    <t>Instead of talking strategy, I'll just provide some overview of each investment style above.</t>
  </si>
  <si>
    <t>Index Funds</t>
  </si>
  <si>
    <t>Definition: An index fund is a type of investment fund that aims to replicate the performance of a specific financial market index, such as the S&amp;P 500.</t>
  </si>
  <si>
    <t>So, what the hell does that even mean? (if you do, then I'm proud of you).</t>
  </si>
  <si>
    <t xml:space="preserve">A stock is something you can purchase (i.e., the Stock Market) and it gives you "ownership" in that company. </t>
  </si>
  <si>
    <t>With this ownership, you share in the ups and downs of the company - the better it does, the more the stock goes up, and the worse it does, the more the stock goes down.</t>
  </si>
  <si>
    <t xml:space="preserve">Let's start with the basics - what is a stock (also known as a share)? </t>
  </si>
  <si>
    <t xml:space="preserve">Real like example -&gt; You buy 1 share of Nike stock for $100; if Nike does well and the stock goes up to $105, then you just made $5. If the stock goes down to $95, then you just lost $5. </t>
  </si>
  <si>
    <t>However, it is extremely difficult to know what companies will perform well and which companies will do poorly. Therefore, it's much safer to buy stocks across multiple companies (and industries) to spread out this risk, aka "diversify".</t>
  </si>
  <si>
    <t>But if 1 share of Nike costs $100, 1 share of Apple costs $200, and 1 share of Amazon costs $1,000, then this can get VERY expensive. So, how can we diversify and not go broke?</t>
  </si>
  <si>
    <t>The answer, as you may have guessed, is index funds.</t>
  </si>
  <si>
    <t>Index funds, as mentioned above, aims to "replicate the performance of a specific financial market" (i.e., the S&amp;P 500). In basic english, an index fund picks a market and copies it.</t>
  </si>
  <si>
    <t>Let's take the easiest and most widely known financial market - the S&amp;P 500. This is the top 500 companies in the world (again, in the most basic of terms).</t>
  </si>
  <si>
    <t>An index fund will replicate the S&amp;P 500 by purchasing shares in these 500 companies. As the S&amp;P 500 goes up, the index fund performs better, and as it goes down, the index fund goes down.</t>
  </si>
  <si>
    <t>So, all you have to do to diversify is buy shares in the index fund and you will follow this same trajectory.</t>
  </si>
  <si>
    <t>Top 5 Index Funds as of Aug 2024</t>
  </si>
  <si>
    <t>It is also much more cost effective to buy shares in an index fund. I've provided the Top 5 S&amp;P 500 index funds. ---------------------------------------------------------------------------------------------------------------------------------------------------&gt;</t>
  </si>
  <si>
    <t>This is a very basic overview. Here are some other facts for you:</t>
  </si>
  <si>
    <t>Passive Management: Unlike actively managed funds where fund managers select stocks, index funds are passively managed, meaning they automatically follow the index they are designed to track.</t>
  </si>
  <si>
    <t>Replicating an Index: The fund buys all or a representative sample of the securities (like stocks or bonds) that make up the index.</t>
  </si>
  <si>
    <t>Low Turnover: Because the fund mimics an index, there’s little buying and selling, which keeps costs down.</t>
  </si>
  <si>
    <t>Market Diversification: By investing in an index fund, investors get exposure to a broad range of companies or bonds within the index, reducing the risk of any single company or bond performing poorly.</t>
  </si>
  <si>
    <t>Low Fees: Since index funds don’t require active management, they usually have lower expense ratios compared to actively managed funds.</t>
  </si>
  <si>
    <t>Simplicity: Index funds are easy to understand, making them a good option for beginners.</t>
  </si>
  <si>
    <t>Consistent Performance: Index funds aim to match the performance of the index, which often results in steady, predictable returns over time.</t>
  </si>
  <si>
    <t>Diversification: Investing in an index fund spreads risk across many assets, reducing the impact of any single asset's poor performance.</t>
  </si>
  <si>
    <t>Some risks:</t>
  </si>
  <si>
    <r>
      <t>Market Risk</t>
    </r>
    <r>
      <rPr>
        <sz val="11"/>
        <color theme="1"/>
        <rFont val="Aptos Narrow"/>
        <family val="2"/>
        <scheme val="minor"/>
      </rPr>
      <t>: Index funds are subject to the overall market's performance. If the market index falls, the value of the index fund will also decrease.</t>
    </r>
  </si>
  <si>
    <r>
      <t>Lack of Flexibility</t>
    </r>
    <r>
      <rPr>
        <sz val="11"/>
        <color theme="1"/>
        <rFont val="Aptos Narrow"/>
        <family val="2"/>
        <scheme val="minor"/>
      </rPr>
      <t>: Since index funds strictly follow the index, they can't adjust to market conditions or invest in opportunities outside the index.</t>
    </r>
  </si>
  <si>
    <r>
      <t>Tracking Error</t>
    </r>
    <r>
      <rPr>
        <sz val="11"/>
        <color theme="1"/>
        <rFont val="Aptos Narrow"/>
        <family val="2"/>
        <scheme val="minor"/>
      </rPr>
      <t>: There might be slight differences between the fund’s performance and the index due to fees or imperfect replication of the index.</t>
    </r>
  </si>
  <si>
    <r>
      <t>Through a Brokerage Account</t>
    </r>
    <r>
      <rPr>
        <sz val="11"/>
        <color theme="1"/>
        <rFont val="Aptos Narrow"/>
        <family val="2"/>
        <scheme val="minor"/>
      </rPr>
      <t>: Investors can buy index funds through an online brokerage account, either as mutual funds or exchange-traded funds (ETFs).</t>
    </r>
  </si>
  <si>
    <r>
      <t>Minimum Investment</t>
    </r>
    <r>
      <rPr>
        <sz val="11"/>
        <color theme="1"/>
        <rFont val="Aptos Narrow"/>
        <family val="2"/>
        <scheme val="minor"/>
      </rPr>
      <t>: Some index funds may require a minimum investment, but ETFs can often be purchased for the price of a single share.</t>
    </r>
  </si>
  <si>
    <r>
      <t>Regular Contributions</t>
    </r>
    <r>
      <rPr>
        <sz val="11"/>
        <color theme="1"/>
        <rFont val="Aptos Narrow"/>
        <family val="2"/>
        <scheme val="minor"/>
      </rPr>
      <t>: Many investors contribute to index funds regularly, like through a retirement account (e.g., 401(k) or IRA).</t>
    </r>
  </si>
  <si>
    <t>How to Invest in Index Funds:</t>
  </si>
  <si>
    <r>
      <t>Time Horizon</t>
    </r>
    <r>
      <rPr>
        <sz val="11"/>
        <color theme="1"/>
        <rFont val="Aptos Narrow"/>
        <family val="2"/>
        <scheme val="minor"/>
      </rPr>
      <t>: Index funds are generally better suited for long-term investment strategies.</t>
    </r>
  </si>
  <si>
    <r>
      <t>Goal Alignment</t>
    </r>
    <r>
      <rPr>
        <sz val="11"/>
        <color theme="1"/>
        <rFont val="Aptos Narrow"/>
        <family val="2"/>
        <scheme val="minor"/>
      </rPr>
      <t>: Choose an index fund that aligns with your investment goals, whether that's growth, income, or international exposure.</t>
    </r>
  </si>
  <si>
    <r>
      <t>Research</t>
    </r>
    <r>
      <rPr>
        <sz val="11"/>
        <color theme="1"/>
        <rFont val="Aptos Narrow"/>
        <family val="2"/>
        <scheme val="minor"/>
      </rPr>
      <t>: Always research the specific index fund, including its fees, historical performance, and the index it tracks.</t>
    </r>
  </si>
  <si>
    <t>Key Considerations:</t>
  </si>
  <si>
    <t>Real Estate</t>
  </si>
  <si>
    <t>Before I even dive into this section, I need to add a disclaimer: Real estate investing is not for everyone. Social media makes it seem very easy when, in contrast, it is extremely difficult. However, if done correctly, it can be a successful strategy.</t>
  </si>
  <si>
    <t>At it's simplest terms, there are two forms of real estate investing:</t>
  </si>
  <si>
    <t xml:space="preserve">You buy a house, you fix that house, and you sell that house for a profit. </t>
  </si>
  <si>
    <t xml:space="preserve">You buy a house, you rent out that house to tenants, and you collect income. </t>
  </si>
  <si>
    <t>Which strategy you decide to do is completely up to you, but be forewarned, each comes with its own degree of risk, complication, and expense.</t>
  </si>
  <si>
    <t>Let's start with #1 -&gt; buy, fix, sell.</t>
  </si>
  <si>
    <t>You find a house for $100,000, but it needs some work. You put $50,000 into the house to fix it up, and the updated house increases in value. If you sell the house for $200,000, then you made $50,000 in profit. Right?</t>
  </si>
  <si>
    <t>Cost of House</t>
  </si>
  <si>
    <t>Down Payment</t>
  </si>
  <si>
    <t>Closing Costs</t>
  </si>
  <si>
    <t>Actual Costs</t>
  </si>
  <si>
    <t>Updates</t>
  </si>
  <si>
    <t>Sale Price</t>
  </si>
  <si>
    <t>Original Price</t>
  </si>
  <si>
    <t>Down Payment -&gt; Every mortgage requires a down payment. Some down payments can be as low as 3.5%, whereas some investment properties require 20-25%. All is dependent on the lender and the type of real estate transaction.</t>
  </si>
  <si>
    <r>
      <t>Origination Fee</t>
    </r>
    <r>
      <rPr>
        <sz val="11"/>
        <color theme="1"/>
        <rFont val="Aptos Narrow"/>
        <family val="2"/>
        <scheme val="minor"/>
      </rPr>
      <t>: Charged by the lender for processing the loan application, typically 0.5% to 1% of the loan amount.</t>
    </r>
  </si>
  <si>
    <r>
      <t>Discount Points</t>
    </r>
    <r>
      <rPr>
        <sz val="11"/>
        <color theme="1"/>
        <rFont val="Aptos Narrow"/>
        <family val="2"/>
        <scheme val="minor"/>
      </rPr>
      <t>: Optional fees paid to the lender to reduce the interest rate on the mortgage.</t>
    </r>
  </si>
  <si>
    <r>
      <t>Underwriting Fee</t>
    </r>
    <r>
      <rPr>
        <sz val="11"/>
        <color theme="1"/>
        <rFont val="Aptos Narrow"/>
        <family val="2"/>
        <scheme val="minor"/>
      </rPr>
      <t>: Covers the lender's cost of evaluating and approving the loan application.</t>
    </r>
  </si>
  <si>
    <r>
      <t>Application Fee</t>
    </r>
    <r>
      <rPr>
        <sz val="11"/>
        <color theme="1"/>
        <rFont val="Aptos Narrow"/>
        <family val="2"/>
        <scheme val="minor"/>
      </rPr>
      <t>: Charged by the lender to process the mortgage application, may include a credit report fee.</t>
    </r>
  </si>
  <si>
    <r>
      <t>Prepaid Interest</t>
    </r>
    <r>
      <rPr>
        <sz val="11"/>
        <color theme="1"/>
        <rFont val="Aptos Narrow"/>
        <family val="2"/>
        <scheme val="minor"/>
      </rPr>
      <t>: Interest paid upfront to cover the period between the closing date and the first mortgage payment.</t>
    </r>
  </si>
  <si>
    <r>
      <t>Appraisal Fee</t>
    </r>
    <r>
      <rPr>
        <sz val="11"/>
        <color theme="1"/>
        <rFont val="Aptos Narrow"/>
        <family val="2"/>
        <scheme val="minor"/>
      </rPr>
      <t>: Cost of having the property professionally appraised to determine its market value, required by the lender.</t>
    </r>
  </si>
  <si>
    <r>
      <t>Home Inspection Fee</t>
    </r>
    <r>
      <rPr>
        <sz val="11"/>
        <color theme="1"/>
        <rFont val="Aptos Narrow"/>
        <family val="2"/>
        <scheme val="minor"/>
      </rPr>
      <t>: Paid to a professional inspector to assess the property's condition, often required or recommended before finalizing the purchase.</t>
    </r>
  </si>
  <si>
    <r>
      <t>Survey Fee</t>
    </r>
    <r>
      <rPr>
        <sz val="11"/>
        <color theme="1"/>
        <rFont val="Aptos Narrow"/>
        <family val="2"/>
        <scheme val="minor"/>
      </rPr>
      <t>: Covers the cost of verifying property boundaries, which may be required in some locations.</t>
    </r>
  </si>
  <si>
    <r>
      <t>Pest Inspection Fee</t>
    </r>
    <r>
      <rPr>
        <sz val="11"/>
        <color theme="1"/>
        <rFont val="Aptos Narrow"/>
        <family val="2"/>
        <scheme val="minor"/>
      </rPr>
      <t>: Required in some cases to check for termites or other pests, especially in certain regions.</t>
    </r>
  </si>
  <si>
    <r>
      <t>Title Search Fee</t>
    </r>
    <r>
      <rPr>
        <sz val="11"/>
        <color theme="1"/>
        <rFont val="Aptos Narrow"/>
        <family val="2"/>
        <scheme val="minor"/>
      </rPr>
      <t>: Covers the cost of searching public records to verify the seller’s legal ownership and check for any liens or claims on the property.</t>
    </r>
  </si>
  <si>
    <r>
      <t>Title Insurance</t>
    </r>
    <r>
      <rPr>
        <sz val="11"/>
        <color theme="1"/>
        <rFont val="Aptos Narrow"/>
        <family val="2"/>
        <scheme val="minor"/>
      </rPr>
      <t>: Protects the buyer and lender against any future claims or disputes over the property’s ownership. There are usually two policies: one for the lender (required) and one for the buyer (optional but recommended).</t>
    </r>
  </si>
  <si>
    <r>
      <t>Escrow Fees</t>
    </r>
    <r>
      <rPr>
        <sz val="11"/>
        <color theme="1"/>
        <rFont val="Aptos Narrow"/>
        <family val="2"/>
        <scheme val="minor"/>
      </rPr>
      <t>: Paid to the escrow company or attorney who manages the funds and documents during the closing process.</t>
    </r>
  </si>
  <si>
    <r>
      <t>Recording Fee</t>
    </r>
    <r>
      <rPr>
        <sz val="11"/>
        <color theme="1"/>
        <rFont val="Aptos Narrow"/>
        <family val="2"/>
        <scheme val="minor"/>
      </rPr>
      <t>: Paid to the local government to officially record the change of ownership and the new mortgage.</t>
    </r>
  </si>
  <si>
    <r>
      <t>Transfer Taxes</t>
    </r>
    <r>
      <rPr>
        <sz val="11"/>
        <color theme="1"/>
        <rFont val="Aptos Narrow"/>
        <family val="2"/>
        <scheme val="minor"/>
      </rPr>
      <t>: Taxes imposed by the state, county, or city when the property changes ownership.</t>
    </r>
  </si>
  <si>
    <r>
      <t>Property Taxes</t>
    </r>
    <r>
      <rPr>
        <sz val="11"/>
        <color theme="1"/>
        <rFont val="Aptos Narrow"/>
        <family val="2"/>
        <scheme val="minor"/>
      </rPr>
      <t>: Depending on the closing date, buyers may need to pay a portion of the property taxes upfront.</t>
    </r>
  </si>
  <si>
    <r>
      <t>Homeowner’s Insurance</t>
    </r>
    <r>
      <rPr>
        <sz val="11"/>
        <color theme="1"/>
        <rFont val="Aptos Narrow"/>
        <family val="2"/>
        <scheme val="minor"/>
      </rPr>
      <t>: Buyers are typically required to pay for the first year’s premium at closing to protect against property damage.</t>
    </r>
  </si>
  <si>
    <r>
      <t>Private Mortgage Insurance (PMI)</t>
    </r>
    <r>
      <rPr>
        <sz val="11"/>
        <color theme="1"/>
        <rFont val="Aptos Narrow"/>
        <family val="2"/>
        <scheme val="minor"/>
      </rPr>
      <t>: If the down payment is less than 20%, the lender may require PMI to protect against default.</t>
    </r>
  </si>
  <si>
    <r>
      <t>Escrow Deposit for Property Taxes and Insurance</t>
    </r>
    <r>
      <rPr>
        <sz val="11"/>
        <color theme="1"/>
        <rFont val="Aptos Narrow"/>
        <family val="2"/>
        <scheme val="minor"/>
      </rPr>
      <t>: Lenders often require an upfront deposit into an escrow account to cover future property taxes and insurance premiums.</t>
    </r>
  </si>
  <si>
    <r>
      <t>Prepaid Interest</t>
    </r>
    <r>
      <rPr>
        <sz val="11"/>
        <color theme="1"/>
        <rFont val="Aptos Narrow"/>
        <family val="2"/>
        <scheme val="minor"/>
      </rPr>
      <t>: Interest due on the mortgage from the closing date to the first payment date.</t>
    </r>
  </si>
  <si>
    <r>
      <t>Attorney Fees</t>
    </r>
    <r>
      <rPr>
        <sz val="11"/>
        <color theme="1"/>
        <rFont val="Aptos Narrow"/>
        <family val="2"/>
        <scheme val="minor"/>
      </rPr>
      <t>: In some states, it’s customary or required to have an attorney present at closing, and this fee covers their services.</t>
    </r>
  </si>
  <si>
    <r>
      <t>Courier/Overnight Fees</t>
    </r>
    <r>
      <rPr>
        <sz val="11"/>
        <color theme="1"/>
        <rFont val="Aptos Narrow"/>
        <family val="2"/>
        <scheme val="minor"/>
      </rPr>
      <t>: If documents need to be sent quickly, there may be a fee for courier or overnight services.</t>
    </r>
  </si>
  <si>
    <r>
      <t>Notary Fees</t>
    </r>
    <r>
      <rPr>
        <sz val="11"/>
        <color theme="1"/>
        <rFont val="Aptos Narrow"/>
        <family val="2"/>
        <scheme val="minor"/>
      </rPr>
      <t>: Charged for notarizing documents during the closing process.</t>
    </r>
  </si>
  <si>
    <r>
      <t>HOA Fees</t>
    </r>
    <r>
      <rPr>
        <sz val="11"/>
        <color theme="1"/>
        <rFont val="Aptos Narrow"/>
        <family val="2"/>
        <scheme val="minor"/>
      </rPr>
      <t>: If the property is part of a homeowner’s association, there may be upfront payments required for dues or transfer fees.</t>
    </r>
  </si>
  <si>
    <t>Closing Costs -&gt; This is a sneaky expense that first time homebuyers can be unaware of. These are costs needed to close on the home and be anywhere from $8,000 - $20,000 (or more). They include (not always, and not limited to):</t>
  </si>
  <si>
    <t>As you'll see in Calculation #1, there is a bit more that goes into the house then just Sale Price less the Purchase Price.</t>
  </si>
  <si>
    <t>Now comes to the repair costs. Each home is different and will require a different amount to get the house ready to be resold.</t>
  </si>
  <si>
    <t>It is very important to have an understanding of how much these repairs are going to cost before purchasing the home. You don't want to under-budget, spend more than anticipated, and cut into your expected profits.</t>
  </si>
  <si>
    <t>For anyone doing these repairs themselves, power to you. Do your research and make progress every day.</t>
  </si>
  <si>
    <t>For anyone that is going to hire a contractor, DO YOUR RESEARCH. Understanding the work needed to be done is essential to ensure you don't get screwed. Get as many quotes as you possibly can to help reasonably estimate costs (and get the best number).</t>
  </si>
  <si>
    <t>#2 -&gt; Buy and hold forever.</t>
  </si>
  <si>
    <t>You find a house for $100,000, the montly payment (mortgage, insurance, taxes, etc.) is $1,500, you rent it out for $2,000, and you make $500 per month. Right?</t>
  </si>
  <si>
    <t>In theory, yes. But you also have to consider that things will go wrong. Toilets break, roofs leak, and someone has to cut the grass.</t>
  </si>
  <si>
    <t>Monthly Profit</t>
  </si>
  <si>
    <t>Months per Year</t>
  </si>
  <si>
    <t>Annual Profit</t>
  </si>
  <si>
    <t>Expected Maintenance Costs</t>
  </si>
  <si>
    <t>Actual Net Profit</t>
  </si>
  <si>
    <t>I love the idea of rental properties and creating a source of passive income. But don't be fooled by the alure of social media - real estate is never truly passive.</t>
  </si>
  <si>
    <t>Don't believe me? Just think about all the places you (or your family/friends) have rented before. Shit went wrong, right? And someone had to fix it.</t>
  </si>
  <si>
    <t>It's a great game to be in, but it is truly a long-term game. Have extra capital in the bank for when things go wrong or a tenant doesn't pay on time. Better be safe than broke.</t>
  </si>
  <si>
    <t>What if my only goal in life is to invest in real estate?</t>
  </si>
  <si>
    <t>I get this all the time - why should I invest in an IRA or permanent life insurance or even have a high-yield savings account if my ultimate (and only) goal is to invest in real estate?</t>
  </si>
  <si>
    <t>Great question. These guidelines are the baseline of financial planning, so they are really geared to a broad audience. Specifically, I am talking to those who have no idea what to do.</t>
  </si>
  <si>
    <t>If you know in your heart that real estate investing is your true calling, then I say go for it. You can eliminate most of the steps and jump right into saving to buy that first home.</t>
  </si>
  <si>
    <t>However, I caveat this with a couple points.</t>
  </si>
  <si>
    <t>You must, and I repeat must, have an emergency fund and pay-off all high-interest debt. You need to protect yourself in case you lose your job.</t>
  </si>
  <si>
    <t>Whatever number you have in your head that you need to save for your first purchase, add 25-50% to that. Things go wrong and this gets very expensive. Don't go for broke on your first home and have nothing to fall back on.</t>
  </si>
  <si>
    <t>Talk to people in the industry that have had success. They might not give you all the answers, but their answers are definitely better than some shmuck on social media (myself included). Get a mentor and learning everything you can.</t>
  </si>
  <si>
    <t>Last but certainly not least, build a friggen budget. Know what you make, what you spend, and what you keep. It's the only way to properly project savings and efficiently plan for the future. Let me help you if you need a place to start.</t>
  </si>
  <si>
    <t>Congraluations! (yes, again)</t>
  </si>
  <si>
    <t>You accomplished all of your goals and have money laying around? Make your finances foolproof - pay off all your debt and you're beholden to no one.</t>
  </si>
  <si>
    <t>Might not be my first suggestion, but it sure as hell is a good step to take to never owe anyone anything ever again.</t>
  </si>
  <si>
    <t>Finally, outside of numbers 1 - 3, which I feel strongly are essential before moving on, 4 - 10 are relatively interchangeable. People have their own financial goals in life and should cater their wealth building towards that.</t>
  </si>
  <si>
    <t>There is no "right" answer to building wealth, only guideliness on how to do it. If you have any questions about how these guidelines can be incorporated into your life, please do not hesitate to reach out.</t>
  </si>
  <si>
    <t>Base</t>
  </si>
  <si>
    <t>Increase In</t>
  </si>
  <si>
    <t>Contract</t>
  </si>
  <si>
    <t>Cash</t>
  </si>
  <si>
    <t>Total Cash</t>
  </si>
  <si>
    <t>Death</t>
  </si>
  <si>
    <t>Premium</t>
  </si>
  <si>
    <t>Value</t>
  </si>
  <si>
    <t>Benefit</t>
  </si>
  <si>
    <t>Excess Cash Value</t>
  </si>
  <si>
    <t>Net</t>
  </si>
  <si>
    <t>Paid</t>
  </si>
  <si>
    <t>In Year 23, your dividend will fully cover your premium.</t>
  </si>
  <si>
    <r>
      <t>Tax Benefits</t>
    </r>
    <r>
      <rPr>
        <sz val="11"/>
        <color theme="1"/>
        <rFont val="Aptos Narrow"/>
        <family val="2"/>
        <scheme val="minor"/>
      </rPr>
      <t>: Contributions are made with after-tax dollars, but the earnings grow tax-free, and withdrawals are tax-free when used for qualified education expenses.</t>
    </r>
  </si>
  <si>
    <r>
      <t>High Contribution Limits</t>
    </r>
    <r>
      <rPr>
        <sz val="11"/>
        <color theme="1"/>
        <rFont val="Aptos Narrow"/>
        <family val="2"/>
        <scheme val="minor"/>
      </rPr>
      <t>: Unlike other tax-advantaged accounts, 529 plans typically have high contribution limits, often exceeding $300,000, depending on the state.</t>
    </r>
  </si>
  <si>
    <r>
      <t>Control Over the Account</t>
    </r>
    <r>
      <rPr>
        <sz val="11"/>
        <color theme="1"/>
        <rFont val="Aptos Narrow"/>
        <family val="2"/>
        <scheme val="minor"/>
      </rPr>
      <t>: The account owner (usually a parent or grandparent) maintains control over the funds, including the ability to change beneficiaries.</t>
    </r>
  </si>
  <si>
    <r>
      <t>Flexibility in Use</t>
    </r>
    <r>
      <rPr>
        <sz val="11"/>
        <color theme="1"/>
        <rFont val="Aptos Narrow"/>
        <family val="2"/>
        <scheme val="minor"/>
      </rPr>
      <t>: Funds can be used for a wide range of education-related expenses, including tuition, fees, books, supplies, and room and board. Recent changes allow up to $10,000 per year to be used for K-12 tuition and up to $10,000 in total for student loan repayment.</t>
    </r>
  </si>
  <si>
    <r>
      <t>Impact on Financial Aid</t>
    </r>
    <r>
      <rPr>
        <sz val="11"/>
        <color theme="1"/>
        <rFont val="Aptos Narrow"/>
        <family val="2"/>
        <scheme val="minor"/>
      </rPr>
      <t>: 529 plans are considered a parental asset when determining financial aid eligibility, which generally has a lower impact on aid compared to assets owned by the student.</t>
    </r>
  </si>
  <si>
    <r>
      <t>Penalties for Non-Qualified Withdrawals</t>
    </r>
    <r>
      <rPr>
        <sz val="11"/>
        <color theme="1"/>
        <rFont val="Aptos Narrow"/>
        <family val="2"/>
        <scheme val="minor"/>
      </rPr>
      <t>: If funds are used for non-qualified expenses, the earnings portion of the withdrawal is subject to income tax and a 10% penalty.</t>
    </r>
  </si>
  <si>
    <r>
      <t>Investment Risk</t>
    </r>
    <r>
      <rPr>
        <sz val="11"/>
        <color theme="1"/>
        <rFont val="Aptos Narrow"/>
        <family val="2"/>
        <scheme val="minor"/>
      </rPr>
      <t>: Like any investment account, 529 plans are subject to market risk, and the value of your investment can go up or down.</t>
    </r>
  </si>
  <si>
    <r>
      <t>Anyone</t>
    </r>
    <r>
      <rPr>
        <sz val="11"/>
        <color theme="1"/>
        <rFont val="Aptos Narrow"/>
        <family val="2"/>
        <scheme val="minor"/>
      </rPr>
      <t>: Parents, grandparents, other relatives, or friends can contribute to a 529 plan. Some states also offer tax deductions or credits for contributions to a 529 plan.</t>
    </r>
  </si>
  <si>
    <r>
      <rPr>
        <b/>
        <u val="singleAccounting"/>
        <sz val="11"/>
        <rFont val="Aptos Narrow"/>
        <family val="2"/>
        <scheme val="minor"/>
      </rPr>
      <t>Step 1</t>
    </r>
    <r>
      <rPr>
        <b/>
        <sz val="11"/>
        <rFont val="Aptos Narrow"/>
        <family val="2"/>
        <scheme val="minor"/>
      </rPr>
      <t>: Calculate Net Income per Month</t>
    </r>
  </si>
  <si>
    <r>
      <rPr>
        <b/>
        <u val="singleAccounting"/>
        <sz val="11"/>
        <rFont val="Aptos Narrow"/>
        <family val="2"/>
        <scheme val="minor"/>
      </rPr>
      <t>Step 2</t>
    </r>
    <r>
      <rPr>
        <b/>
        <sz val="11"/>
        <rFont val="Aptos Narrow"/>
        <family val="2"/>
        <scheme val="minor"/>
      </rPr>
      <t>: Aggregating Monthly Expenses- Fixed Costs vs. Variable Costs</t>
    </r>
  </si>
  <si>
    <r>
      <rPr>
        <b/>
        <u val="singleAccounting"/>
        <sz val="11"/>
        <rFont val="Aptos Narrow"/>
        <family val="2"/>
        <scheme val="minor"/>
      </rPr>
      <t>Step 3</t>
    </r>
    <r>
      <rPr>
        <b/>
        <sz val="11"/>
        <rFont val="Aptos Narrow"/>
        <family val="2"/>
        <scheme val="minor"/>
      </rPr>
      <t>: Calculate Net Profit per Month</t>
    </r>
  </si>
  <si>
    <r>
      <rPr>
        <b/>
        <u/>
        <sz val="11"/>
        <color rgb="FFC00000"/>
        <rFont val="Aptos Narrow"/>
        <family val="2"/>
        <scheme val="minor"/>
      </rPr>
      <t>OPTION 1:</t>
    </r>
    <r>
      <rPr>
        <b/>
        <sz val="11"/>
        <color rgb="FFC00000"/>
        <rFont val="Aptos Narrow"/>
        <family val="2"/>
        <scheme val="minor"/>
      </rPr>
      <t xml:space="preserve">
You know the Net Amount of your payments</t>
    </r>
  </si>
  <si>
    <r>
      <rPr>
        <b/>
        <u/>
        <sz val="11"/>
        <color rgb="FFC00000"/>
        <rFont val="Aptos Narrow"/>
        <family val="2"/>
        <scheme val="minor"/>
      </rPr>
      <t>OPTION 2:</t>
    </r>
    <r>
      <rPr>
        <b/>
        <sz val="11"/>
        <color rgb="FFC00000"/>
        <rFont val="Aptos Narrow"/>
        <family val="2"/>
        <scheme val="minor"/>
      </rPr>
      <t xml:space="preserve">
You know the Gross Amount of your payments</t>
    </r>
  </si>
  <si>
    <r>
      <rPr>
        <u/>
        <sz val="11"/>
        <color theme="1"/>
        <rFont val="Aptos Narrow"/>
        <family val="2"/>
        <scheme val="minor"/>
      </rPr>
      <t>Scenario #1</t>
    </r>
    <r>
      <rPr>
        <sz val="11"/>
        <color theme="1"/>
        <rFont val="Aptos Narrow"/>
        <family val="2"/>
        <scheme val="minor"/>
      </rPr>
      <t xml:space="preserve">: Investment Return is </t>
    </r>
    <r>
      <rPr>
        <b/>
        <u/>
        <sz val="11"/>
        <color theme="1"/>
        <rFont val="Aptos Narrow"/>
        <family val="2"/>
        <scheme val="minor"/>
      </rPr>
      <t>greater</t>
    </r>
    <r>
      <rPr>
        <sz val="11"/>
        <color theme="1"/>
        <rFont val="Aptos Narrow"/>
        <family val="2"/>
        <scheme val="minor"/>
      </rPr>
      <t xml:space="preserve"> than Interest Rate</t>
    </r>
  </si>
  <si>
    <r>
      <rPr>
        <u/>
        <sz val="11"/>
        <color theme="1"/>
        <rFont val="Aptos Narrow"/>
        <family val="2"/>
        <scheme val="minor"/>
      </rPr>
      <t>Scenario #2</t>
    </r>
    <r>
      <rPr>
        <sz val="11"/>
        <color theme="1"/>
        <rFont val="Aptos Narrow"/>
        <family val="2"/>
        <scheme val="minor"/>
      </rPr>
      <t xml:space="preserve">: Investment Return is </t>
    </r>
    <r>
      <rPr>
        <b/>
        <u/>
        <sz val="11"/>
        <color theme="1"/>
        <rFont val="Aptos Narrow"/>
        <family val="2"/>
        <scheme val="minor"/>
      </rPr>
      <t>lower</t>
    </r>
    <r>
      <rPr>
        <sz val="11"/>
        <color theme="1"/>
        <rFont val="Aptos Narrow"/>
        <family val="2"/>
        <scheme val="minor"/>
      </rPr>
      <t xml:space="preserve"> than Interest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</si>
</sst>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 numFmtId="168" formatCode="0.000%"/>
  </numFmts>
  <fonts count="35" x14ac:knownFonts="1">
    <font>
      <sz val="11"/>
      <color theme="1"/>
      <name val="Aptos Narrow"/>
      <family val="2"/>
      <scheme val="minor"/>
    </font>
    <font>
      <sz val="11"/>
      <color theme="1"/>
      <name val="Aptos Narrow"/>
      <family val="2"/>
      <scheme val="minor"/>
    </font>
    <font>
      <b/>
      <u/>
      <sz val="11"/>
      <color rgb="FF00B0F0"/>
      <name val="Aptos Narrow"/>
      <family val="2"/>
      <scheme val="minor"/>
    </font>
    <font>
      <b/>
      <sz val="11"/>
      <color theme="1"/>
      <name val="Aptos Narrow"/>
      <family val="2"/>
      <scheme val="minor"/>
    </font>
    <font>
      <u/>
      <sz val="11"/>
      <color theme="10"/>
      <name val="Aptos Narrow"/>
      <family val="2"/>
      <scheme val="minor"/>
    </font>
    <font>
      <u/>
      <sz val="11"/>
      <color theme="1"/>
      <name val="Aptos Narrow"/>
      <family val="2"/>
      <scheme val="minor"/>
    </font>
    <font>
      <b/>
      <i/>
      <sz val="11"/>
      <color theme="1"/>
      <name val="Aptos Narrow"/>
      <family val="2"/>
      <scheme val="minor"/>
    </font>
    <font>
      <b/>
      <sz val="13"/>
      <color theme="1"/>
      <name val="Aptos Narrow"/>
      <family val="2"/>
      <scheme val="minor"/>
    </font>
    <font>
      <sz val="13"/>
      <color theme="1"/>
      <name val="Aptos Narrow"/>
      <family val="2"/>
      <scheme val="minor"/>
    </font>
    <font>
      <i/>
      <sz val="10"/>
      <color theme="1"/>
      <name val="Aptos Narrow"/>
      <family val="2"/>
      <scheme val="minor"/>
    </font>
    <font>
      <b/>
      <sz val="11"/>
      <color rgb="FFC00000"/>
      <name val="Aptos Narrow"/>
      <family val="2"/>
      <scheme val="minor"/>
    </font>
    <font>
      <b/>
      <u/>
      <sz val="11"/>
      <color theme="1"/>
      <name val="Aptos Narrow"/>
      <family val="2"/>
      <scheme val="minor"/>
    </font>
    <font>
      <i/>
      <sz val="11"/>
      <color theme="1"/>
      <name val="Aptos Narrow"/>
      <family val="2"/>
      <scheme val="minor"/>
    </font>
    <font>
      <u/>
      <sz val="11"/>
      <color theme="10"/>
      <name val="Calibri"/>
      <family val="2"/>
    </font>
    <font>
      <b/>
      <sz val="11"/>
      <color theme="0"/>
      <name val="Aptos Narrow"/>
      <family val="2"/>
      <scheme val="minor"/>
    </font>
    <font>
      <sz val="10"/>
      <name val="Trebuchet MS"/>
      <family val="2"/>
    </font>
    <font>
      <sz val="11"/>
      <color theme="0"/>
      <name val="Aptos Narrow"/>
      <family val="2"/>
      <scheme val="minor"/>
    </font>
    <font>
      <sz val="11"/>
      <name val="Aptos Narrow"/>
      <family val="2"/>
      <scheme val="minor"/>
    </font>
    <font>
      <b/>
      <i/>
      <sz val="11"/>
      <color rgb="FFC00000"/>
      <name val="Aptos Narrow"/>
      <family val="2"/>
      <scheme val="minor"/>
    </font>
    <font>
      <i/>
      <sz val="11"/>
      <color rgb="FFC00000"/>
      <name val="Aptos Narrow"/>
      <family val="2"/>
      <scheme val="minor"/>
    </font>
    <font>
      <sz val="10"/>
      <color rgb="FFFF0000"/>
      <name val="Lato"/>
      <family val="2"/>
    </font>
    <font>
      <b/>
      <sz val="10"/>
      <color rgb="FF000000"/>
      <name val="Lato"/>
      <family val="2"/>
    </font>
    <font>
      <sz val="10"/>
      <name val="Lato"/>
      <family val="2"/>
    </font>
    <font>
      <b/>
      <sz val="10"/>
      <name val="Lato"/>
      <family val="2"/>
    </font>
    <font>
      <sz val="10"/>
      <color rgb="FF000000"/>
      <name val="Lato"/>
      <family val="2"/>
    </font>
    <font>
      <sz val="10"/>
      <color rgb="FFFFC000"/>
      <name val="Lato"/>
      <family val="2"/>
    </font>
    <font>
      <sz val="10"/>
      <color theme="1"/>
      <name val="Lato"/>
      <family val="2"/>
    </font>
    <font>
      <sz val="10"/>
      <color rgb="FFC00000"/>
      <name val="Lato"/>
      <family val="2"/>
    </font>
    <font>
      <b/>
      <u/>
      <sz val="10"/>
      <name val="Lato"/>
      <family val="2"/>
    </font>
    <font>
      <b/>
      <u/>
      <sz val="11"/>
      <color theme="10"/>
      <name val="Aptos Narrow"/>
      <family val="2"/>
      <scheme val="minor"/>
    </font>
    <font>
      <b/>
      <sz val="11"/>
      <name val="Aptos Narrow"/>
      <family val="2"/>
      <scheme val="minor"/>
    </font>
    <font>
      <b/>
      <u val="singleAccounting"/>
      <sz val="11"/>
      <name val="Aptos Narrow"/>
      <family val="2"/>
      <scheme val="minor"/>
    </font>
    <font>
      <b/>
      <u/>
      <sz val="11"/>
      <color rgb="FFC00000"/>
      <name val="Aptos Narrow"/>
      <family val="2"/>
      <scheme val="minor"/>
    </font>
    <font>
      <i/>
      <sz val="11"/>
      <name val="Aptos Narrow"/>
      <family val="2"/>
      <scheme val="minor"/>
    </font>
    <font>
      <sz val="11"/>
      <color rgb="FFC0000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rgb="FFFF0000"/>
        <bgColor indexed="64"/>
      </patternFill>
    </fill>
    <fill>
      <patternFill patternType="solid">
        <fgColor theme="7" tint="0.79998168889431442"/>
        <bgColor indexed="64"/>
      </patternFill>
    </fill>
  </fills>
  <borders count="22">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thick">
        <color rgb="FFD9D9D9"/>
      </bottom>
      <diagonal/>
    </border>
    <border>
      <left style="medium">
        <color rgb="FFD9D9D9"/>
      </left>
      <right/>
      <top/>
      <bottom style="thick">
        <color rgb="FFD9D9D9"/>
      </bottom>
      <diagonal/>
    </border>
    <border>
      <left style="medium">
        <color rgb="FFD9D9D9"/>
      </left>
      <right/>
      <top/>
      <bottom/>
      <diagonal/>
    </border>
    <border>
      <left/>
      <right style="medium">
        <color rgb="FFD9D9D9"/>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30">
    <xf numFmtId="0" fontId="0" fillId="0" borderId="0" xfId="0"/>
    <xf numFmtId="0" fontId="2" fillId="0" borderId="0" xfId="0" applyFont="1" applyAlignment="1">
      <alignment horizontal="center"/>
    </xf>
    <xf numFmtId="0" fontId="3" fillId="0" borderId="0" xfId="0" applyFont="1"/>
    <xf numFmtId="0" fontId="0" fillId="0" borderId="0" xfId="0" applyAlignment="1">
      <alignment horizontal="center"/>
    </xf>
    <xf numFmtId="0" fontId="4" fillId="0" borderId="0" xfId="4" applyAlignment="1">
      <alignment horizontal="center"/>
    </xf>
    <xf numFmtId="0" fontId="0" fillId="0" borderId="0" xfId="0" applyAlignment="1">
      <alignment horizontal="left"/>
    </xf>
    <xf numFmtId="0" fontId="6" fillId="0" borderId="0" xfId="0" applyFont="1"/>
    <xf numFmtId="0" fontId="0" fillId="0" borderId="1" xfId="0" applyBorder="1"/>
    <xf numFmtId="0" fontId="0" fillId="0" borderId="1" xfId="0" applyBorder="1" applyAlignment="1">
      <alignment horizontal="center"/>
    </xf>
    <xf numFmtId="0" fontId="7" fillId="0" borderId="1" xfId="0" applyFont="1" applyBorder="1"/>
    <xf numFmtId="0" fontId="7" fillId="0" borderId="0" xfId="0" applyFont="1"/>
    <xf numFmtId="0" fontId="8" fillId="0" borderId="0" xfId="0" applyFont="1"/>
    <xf numFmtId="0" fontId="8" fillId="0" borderId="0" xfId="0" applyFont="1" applyAlignment="1">
      <alignment horizontal="left"/>
    </xf>
    <xf numFmtId="0" fontId="9" fillId="0" borderId="0" xfId="0" applyFont="1"/>
    <xf numFmtId="44" fontId="10" fillId="0" borderId="0" xfId="2" applyFont="1" applyAlignment="1">
      <alignment horizontal="left"/>
    </xf>
    <xf numFmtId="0" fontId="10" fillId="0" borderId="0" xfId="0" applyFont="1"/>
    <xf numFmtId="44" fontId="0" fillId="0" borderId="0" xfId="2" applyFont="1"/>
    <xf numFmtId="9" fontId="0" fillId="0" borderId="1" xfId="3" applyFont="1" applyBorder="1"/>
    <xf numFmtId="44" fontId="0" fillId="0" borderId="1" xfId="2" applyFont="1" applyBorder="1" applyAlignment="1">
      <alignment horizontal="left"/>
    </xf>
    <xf numFmtId="44" fontId="0" fillId="0" borderId="0" xfId="2" applyFont="1" applyAlignment="1">
      <alignment horizontal="left"/>
    </xf>
    <xf numFmtId="0" fontId="12" fillId="0" borderId="0" xfId="0" applyFont="1"/>
    <xf numFmtId="0" fontId="11" fillId="0" borderId="0" xfId="0" applyFont="1"/>
    <xf numFmtId="0" fontId="4" fillId="0" borderId="0" xfId="4" applyFill="1" applyAlignment="1">
      <alignment horizontal="center"/>
    </xf>
    <xf numFmtId="0" fontId="5" fillId="0" borderId="0" xfId="0" applyFont="1"/>
    <xf numFmtId="0" fontId="5" fillId="0" borderId="0" xfId="0" applyFont="1" applyAlignment="1">
      <alignment horizontal="left"/>
    </xf>
    <xf numFmtId="0" fontId="3" fillId="0" borderId="0" xfId="0" applyFont="1" applyAlignment="1">
      <alignment vertical="center"/>
    </xf>
    <xf numFmtId="0" fontId="0" fillId="0" borderId="0" xfId="0" applyAlignment="1">
      <alignment vertical="center"/>
    </xf>
    <xf numFmtId="0" fontId="0" fillId="0" borderId="0" xfId="0" applyAlignment="1">
      <alignment wrapText="1"/>
    </xf>
    <xf numFmtId="0" fontId="3" fillId="0" borderId="3" xfId="0" applyFont="1" applyBorder="1" applyAlignment="1">
      <alignment vertical="center" wrapText="1"/>
    </xf>
    <xf numFmtId="0" fontId="3" fillId="0" borderId="0" xfId="0" applyFont="1" applyAlignment="1">
      <alignment wrapText="1"/>
    </xf>
    <xf numFmtId="0" fontId="3" fillId="0" borderId="1" xfId="0" applyFont="1" applyBorder="1" applyAlignment="1">
      <alignment wrapText="1"/>
    </xf>
    <xf numFmtId="0" fontId="14" fillId="5" borderId="3" xfId="0" applyFont="1" applyFill="1" applyBorder="1" applyAlignment="1">
      <alignment horizontal="center" vertical="center" wrapText="1"/>
    </xf>
    <xf numFmtId="0" fontId="14" fillId="0" borderId="0" xfId="0" applyFont="1" applyAlignment="1">
      <alignment wrapText="1"/>
    </xf>
    <xf numFmtId="0" fontId="8" fillId="0" borderId="0" xfId="0" applyFont="1" applyAlignment="1">
      <alignment horizontal="center"/>
    </xf>
    <xf numFmtId="0" fontId="6" fillId="0" borderId="0" xfId="0" applyFont="1" applyAlignment="1">
      <alignment horizontal="center"/>
    </xf>
    <xf numFmtId="165" fontId="0" fillId="0" borderId="0" xfId="2" applyNumberFormat="1" applyFont="1"/>
    <xf numFmtId="0" fontId="3" fillId="0" borderId="0" xfId="0" applyFont="1" applyAlignment="1">
      <alignment horizontal="left"/>
    </xf>
    <xf numFmtId="0" fontId="3" fillId="0" borderId="0" xfId="0" applyFont="1" applyAlignment="1">
      <alignment horizontal="center"/>
    </xf>
    <xf numFmtId="164" fontId="15" fillId="0" borderId="0" xfId="1" applyNumberFormat="1" applyFont="1" applyBorder="1" applyAlignment="1">
      <alignment vertical="center"/>
    </xf>
    <xf numFmtId="0" fontId="4" fillId="2" borderId="0" xfId="4" applyFill="1" applyAlignment="1">
      <alignment horizontal="center"/>
    </xf>
    <xf numFmtId="0" fontId="3" fillId="0" borderId="1" xfId="0" applyFont="1" applyBorder="1"/>
    <xf numFmtId="43" fontId="15" fillId="0" borderId="0" xfId="1" applyFont="1" applyBorder="1" applyAlignment="1">
      <alignment vertical="center"/>
    </xf>
    <xf numFmtId="43" fontId="0" fillId="0" borderId="0" xfId="1" applyFont="1"/>
    <xf numFmtId="164" fontId="15" fillId="0" borderId="0" xfId="1" applyNumberFormat="1" applyFont="1" applyFill="1" applyBorder="1" applyAlignment="1">
      <alignment vertical="center"/>
    </xf>
    <xf numFmtId="0" fontId="14" fillId="5" borderId="3" xfId="0" applyFont="1" applyFill="1" applyBorder="1" applyAlignment="1">
      <alignment horizontal="center" vertical="center"/>
    </xf>
    <xf numFmtId="9" fontId="17" fillId="0" borderId="3" xfId="3" applyFont="1" applyFill="1" applyBorder="1" applyAlignment="1">
      <alignment horizontal="center" vertical="center"/>
    </xf>
    <xf numFmtId="44" fontId="17" fillId="0" borderId="3" xfId="2" applyFont="1" applyFill="1" applyBorder="1" applyAlignment="1">
      <alignment horizontal="center" vertical="center"/>
    </xf>
    <xf numFmtId="44" fontId="0" fillId="0" borderId="0" xfId="0" applyNumberFormat="1"/>
    <xf numFmtId="0" fontId="17" fillId="0" borderId="0" xfId="0" applyFont="1"/>
    <xf numFmtId="0" fontId="17" fillId="0" borderId="3" xfId="0" applyFont="1" applyBorder="1" applyAlignment="1">
      <alignment horizontal="center" vertical="center"/>
    </xf>
    <xf numFmtId="0" fontId="3" fillId="3" borderId="0" xfId="0" applyFont="1" applyFill="1" applyAlignment="1">
      <alignment horizontal="left"/>
    </xf>
    <xf numFmtId="44" fontId="3" fillId="3" borderId="0" xfId="2" applyFont="1" applyFill="1" applyAlignment="1"/>
    <xf numFmtId="0" fontId="18" fillId="0" borderId="7" xfId="0" applyFont="1" applyBorder="1" applyAlignment="1">
      <alignment horizontal="left" vertical="center"/>
    </xf>
    <xf numFmtId="0" fontId="19" fillId="0" borderId="1" xfId="0" applyFont="1" applyBorder="1" applyAlignment="1">
      <alignment horizontal="centerContinuous" vertical="center"/>
    </xf>
    <xf numFmtId="9" fontId="18" fillId="0" borderId="8" xfId="3" applyFont="1" applyFill="1" applyBorder="1" applyAlignment="1">
      <alignment vertical="center"/>
    </xf>
    <xf numFmtId="0" fontId="19" fillId="0" borderId="8" xfId="0" applyFont="1" applyBorder="1" applyAlignment="1">
      <alignment horizontal="centerContinuous" vertical="center"/>
    </xf>
    <xf numFmtId="0" fontId="3" fillId="0" borderId="10" xfId="0" applyFont="1" applyBorder="1" applyAlignment="1">
      <alignment horizontal="left" vertical="center"/>
    </xf>
    <xf numFmtId="0" fontId="0" fillId="0" borderId="11" xfId="0" applyBorder="1" applyAlignment="1">
      <alignment horizontal="centerContinuous" vertical="center"/>
    </xf>
    <xf numFmtId="0" fontId="0" fillId="0" borderId="12" xfId="0" applyBorder="1" applyAlignment="1">
      <alignment horizontal="centerContinuous" vertical="center"/>
    </xf>
    <xf numFmtId="44" fontId="3" fillId="0" borderId="12" xfId="2" applyFont="1" applyFill="1" applyBorder="1" applyAlignment="1">
      <alignment vertical="center"/>
    </xf>
    <xf numFmtId="9" fontId="17" fillId="0" borderId="9" xfId="3" applyFont="1" applyFill="1" applyBorder="1" applyAlignment="1">
      <alignment horizontal="center" vertical="center"/>
    </xf>
    <xf numFmtId="44" fontId="17" fillId="0" borderId="9" xfId="2" applyFont="1" applyFill="1" applyBorder="1" applyAlignment="1">
      <alignment horizontal="center" vertical="center"/>
    </xf>
    <xf numFmtId="0" fontId="20" fillId="0" borderId="13" xfId="0" applyFont="1" applyBorder="1"/>
    <xf numFmtId="0" fontId="23" fillId="0" borderId="0" xfId="0" applyFont="1"/>
    <xf numFmtId="0" fontId="21" fillId="0" borderId="15" xfId="0" applyFont="1" applyBorder="1"/>
    <xf numFmtId="0" fontId="21" fillId="0" borderId="0" xfId="0" applyFont="1"/>
    <xf numFmtId="0" fontId="23" fillId="0" borderId="15" xfId="0" applyFont="1" applyBorder="1"/>
    <xf numFmtId="0" fontId="23" fillId="0" borderId="15" xfId="0" applyFont="1" applyBorder="1" applyAlignment="1">
      <alignment horizontal="left"/>
    </xf>
    <xf numFmtId="0" fontId="23" fillId="0" borderId="0" xfId="0" applyFont="1" applyAlignment="1">
      <alignment horizontal="left"/>
    </xf>
    <xf numFmtId="0" fontId="22" fillId="0" borderId="0" xfId="0" applyFont="1"/>
    <xf numFmtId="10" fontId="24" fillId="0" borderId="15" xfId="0" applyNumberFormat="1" applyFont="1" applyBorder="1" applyAlignment="1">
      <alignment horizontal="right"/>
    </xf>
    <xf numFmtId="0" fontId="24" fillId="0" borderId="0" xfId="0" applyFont="1"/>
    <xf numFmtId="166" fontId="22" fillId="0" borderId="0" xfId="0" applyNumberFormat="1" applyFont="1" applyAlignment="1">
      <alignment horizontal="right"/>
    </xf>
    <xf numFmtId="10" fontId="22" fillId="0" borderId="15" xfId="0" applyNumberFormat="1" applyFont="1" applyBorder="1" applyAlignment="1">
      <alignment horizontal="right"/>
    </xf>
    <xf numFmtId="166" fontId="22" fillId="0" borderId="15" xfId="0" applyNumberFormat="1" applyFont="1" applyBorder="1" applyAlignment="1">
      <alignment horizontal="right"/>
    </xf>
    <xf numFmtId="6" fontId="22" fillId="0" borderId="15" xfId="0" applyNumberFormat="1" applyFont="1" applyBorder="1" applyAlignment="1">
      <alignment horizontal="right"/>
    </xf>
    <xf numFmtId="0" fontId="22" fillId="0" borderId="15" xfId="0" applyFont="1" applyBorder="1" applyAlignment="1">
      <alignment horizontal="right"/>
    </xf>
    <xf numFmtId="0" fontId="22" fillId="0" borderId="0" xfId="0" applyFont="1" applyAlignment="1">
      <alignment horizontal="right"/>
    </xf>
    <xf numFmtId="6" fontId="22" fillId="0" borderId="0" xfId="0" applyNumberFormat="1" applyFont="1" applyAlignment="1">
      <alignment horizontal="right"/>
    </xf>
    <xf numFmtId="0" fontId="20" fillId="0" borderId="0" xfId="0" applyFont="1"/>
    <xf numFmtId="0" fontId="24" fillId="0" borderId="15" xfId="0" applyFont="1" applyBorder="1"/>
    <xf numFmtId="0" fontId="22" fillId="0" borderId="15" xfId="0" applyFont="1" applyBorder="1"/>
    <xf numFmtId="0" fontId="20" fillId="0" borderId="15" xfId="0" applyFont="1" applyBorder="1"/>
    <xf numFmtId="10" fontId="20" fillId="0" borderId="15" xfId="0" applyNumberFormat="1" applyFont="1" applyBorder="1" applyAlignment="1">
      <alignment horizontal="right"/>
    </xf>
    <xf numFmtId="0" fontId="22" fillId="0" borderId="0" xfId="0" applyFont="1" applyAlignment="1">
      <alignment horizontal="left"/>
    </xf>
    <xf numFmtId="3" fontId="22" fillId="0" borderId="0" xfId="0" applyNumberFormat="1" applyFont="1"/>
    <xf numFmtId="10" fontId="24" fillId="0" borderId="15" xfId="0" applyNumberFormat="1" applyFont="1" applyBorder="1"/>
    <xf numFmtId="6" fontId="22" fillId="0" borderId="0" xfId="0" applyNumberFormat="1" applyFont="1"/>
    <xf numFmtId="10" fontId="22" fillId="0" borderId="15" xfId="0" applyNumberFormat="1" applyFont="1" applyBorder="1"/>
    <xf numFmtId="167" fontId="22" fillId="0" borderId="15" xfId="0" applyNumberFormat="1" applyFont="1" applyBorder="1" applyAlignment="1">
      <alignment horizontal="right"/>
    </xf>
    <xf numFmtId="0" fontId="25" fillId="0" borderId="0" xfId="0" applyFont="1"/>
    <xf numFmtId="0" fontId="22" fillId="0" borderId="0" xfId="0" applyFont="1" applyAlignment="1">
      <alignment wrapText="1"/>
    </xf>
    <xf numFmtId="0" fontId="26" fillId="0" borderId="0" xfId="0" applyFont="1"/>
    <xf numFmtId="168" fontId="24" fillId="0" borderId="15" xfId="0" applyNumberFormat="1" applyFont="1" applyBorder="1" applyAlignment="1">
      <alignment horizontal="right"/>
    </xf>
    <xf numFmtId="168" fontId="22" fillId="0" borderId="15" xfId="0" applyNumberFormat="1" applyFont="1" applyBorder="1" applyAlignment="1">
      <alignment horizontal="right"/>
    </xf>
    <xf numFmtId="168" fontId="22" fillId="0" borderId="0" xfId="0" applyNumberFormat="1" applyFont="1"/>
    <xf numFmtId="10" fontId="27" fillId="0" borderId="15" xfId="0" applyNumberFormat="1" applyFont="1" applyBorder="1" applyAlignment="1">
      <alignment horizontal="right"/>
    </xf>
    <xf numFmtId="0" fontId="28" fillId="0" borderId="0" xfId="0" applyFont="1"/>
    <xf numFmtId="0" fontId="22" fillId="0" borderId="15" xfId="0" applyFont="1" applyBorder="1" applyAlignment="1">
      <alignment horizontal="left" vertical="center"/>
    </xf>
    <xf numFmtId="0" fontId="25" fillId="0" borderId="15" xfId="0" applyFont="1" applyBorder="1" applyAlignment="1">
      <alignment horizontal="left"/>
    </xf>
    <xf numFmtId="0" fontId="29" fillId="0" borderId="0" xfId="4" applyFont="1" applyAlignment="1">
      <alignment horizontal="left"/>
    </xf>
    <xf numFmtId="44" fontId="0" fillId="0" borderId="0" xfId="2" applyFont="1" applyAlignment="1"/>
    <xf numFmtId="0" fontId="3" fillId="3" borderId="0" xfId="0" applyFont="1" applyFill="1" applyAlignment="1">
      <alignment horizontal="center"/>
    </xf>
    <xf numFmtId="0" fontId="16" fillId="0" borderId="0" xfId="0" applyFont="1" applyAlignment="1">
      <alignment horizontal="center"/>
    </xf>
    <xf numFmtId="44" fontId="16" fillId="0" borderId="0" xfId="2" applyFont="1" applyAlignment="1"/>
    <xf numFmtId="0" fontId="3" fillId="0" borderId="2" xfId="0" applyFont="1" applyBorder="1"/>
    <xf numFmtId="44" fontId="3" fillId="0" borderId="2" xfId="0" applyNumberFormat="1" applyFont="1" applyBorder="1"/>
    <xf numFmtId="0" fontId="14" fillId="6" borderId="4" xfId="0" applyFont="1" applyFill="1" applyBorder="1"/>
    <xf numFmtId="0" fontId="16" fillId="6" borderId="4" xfId="0" applyFont="1" applyFill="1" applyBorder="1"/>
    <xf numFmtId="0" fontId="0" fillId="0" borderId="0" xfId="0" applyAlignment="1">
      <alignment horizontal="left" vertical="center" indent="1"/>
    </xf>
    <xf numFmtId="164" fontId="0" fillId="0" borderId="0" xfId="1" applyNumberFormat="1" applyFont="1"/>
    <xf numFmtId="0" fontId="0" fillId="4" borderId="0" xfId="0" applyFill="1" applyAlignment="1">
      <alignment horizontal="center"/>
    </xf>
    <xf numFmtId="0" fontId="14" fillId="5" borderId="0" xfId="0" applyFont="1" applyFill="1" applyAlignment="1">
      <alignment horizontal="centerContinuous"/>
    </xf>
    <xf numFmtId="164" fontId="0" fillId="0" borderId="0" xfId="1" applyNumberFormat="1" applyFont="1" applyFill="1"/>
    <xf numFmtId="164" fontId="0" fillId="0" borderId="0" xfId="1" applyNumberFormat="1" applyFont="1" applyBorder="1"/>
    <xf numFmtId="164" fontId="0" fillId="2" borderId="18" xfId="1" applyNumberFormat="1" applyFont="1" applyFill="1" applyBorder="1"/>
    <xf numFmtId="164" fontId="0" fillId="2" borderId="19" xfId="1" applyNumberFormat="1" applyFont="1" applyFill="1" applyBorder="1"/>
    <xf numFmtId="0" fontId="0" fillId="2" borderId="19" xfId="0" applyFill="1" applyBorder="1"/>
    <xf numFmtId="164" fontId="0" fillId="0" borderId="0" xfId="1" applyNumberFormat="1" applyFont="1" applyFill="1" applyBorder="1"/>
    <xf numFmtId="164" fontId="0" fillId="0" borderId="0" xfId="0" applyNumberFormat="1"/>
    <xf numFmtId="0" fontId="0" fillId="2" borderId="6" xfId="0" applyFill="1" applyBorder="1"/>
    <xf numFmtId="164" fontId="0" fillId="0" borderId="1" xfId="1" applyNumberFormat="1" applyFont="1" applyBorder="1"/>
    <xf numFmtId="0" fontId="13" fillId="2" borderId="19" xfId="4" applyFont="1" applyFill="1" applyBorder="1" applyAlignment="1">
      <alignment horizontal="center"/>
    </xf>
    <xf numFmtId="0" fontId="3" fillId="2" borderId="7" xfId="0" applyFont="1" applyFill="1" applyBorder="1"/>
    <xf numFmtId="0" fontId="0" fillId="2" borderId="7" xfId="0" applyFill="1" applyBorder="1"/>
    <xf numFmtId="165" fontId="0" fillId="2" borderId="21" xfId="2" applyNumberFormat="1" applyFont="1" applyFill="1" applyBorder="1"/>
    <xf numFmtId="165" fontId="0" fillId="2" borderId="8" xfId="2" applyNumberFormat="1" applyFont="1" applyFill="1" applyBorder="1"/>
    <xf numFmtId="165" fontId="3" fillId="2" borderId="8" xfId="2" applyNumberFormat="1" applyFont="1" applyFill="1" applyBorder="1"/>
    <xf numFmtId="164" fontId="0" fillId="7" borderId="18" xfId="1" applyNumberFormat="1" applyFont="1" applyFill="1" applyBorder="1"/>
    <xf numFmtId="164" fontId="0" fillId="7" borderId="19" xfId="1" applyNumberFormat="1" applyFont="1" applyFill="1" applyBorder="1"/>
    <xf numFmtId="0" fontId="0" fillId="7" borderId="19" xfId="0" applyFill="1" applyBorder="1"/>
    <xf numFmtId="0" fontId="13" fillId="7" borderId="3" xfId="4" applyFont="1" applyFill="1" applyBorder="1" applyAlignment="1">
      <alignment horizontal="center"/>
    </xf>
    <xf numFmtId="0" fontId="0" fillId="7" borderId="17" xfId="0" applyFill="1" applyBorder="1" applyAlignment="1">
      <alignment horizontal="center"/>
    </xf>
    <xf numFmtId="164" fontId="0" fillId="7" borderId="17" xfId="0" applyNumberFormat="1" applyFill="1" applyBorder="1"/>
    <xf numFmtId="164" fontId="6" fillId="7" borderId="1" xfId="0" applyNumberFormat="1" applyFont="1" applyFill="1" applyBorder="1"/>
    <xf numFmtId="0" fontId="0" fillId="7" borderId="20" xfId="0" applyFill="1" applyBorder="1"/>
    <xf numFmtId="164" fontId="17" fillId="0" borderId="0" xfId="1" applyNumberFormat="1" applyFont="1" applyAlignment="1">
      <alignment vertical="center"/>
    </xf>
    <xf numFmtId="164" fontId="17" fillId="0" borderId="0" xfId="1" applyNumberFormat="1" applyFont="1" applyBorder="1" applyAlignment="1">
      <alignment vertical="center"/>
    </xf>
    <xf numFmtId="164" fontId="30" fillId="0" borderId="4" xfId="1" applyNumberFormat="1" applyFont="1" applyBorder="1" applyAlignment="1">
      <alignment vertical="center"/>
    </xf>
    <xf numFmtId="164" fontId="17" fillId="0" borderId="4" xfId="1" applyNumberFormat="1" applyFont="1" applyBorder="1" applyAlignment="1">
      <alignment vertical="center"/>
    </xf>
    <xf numFmtId="164" fontId="30" fillId="0" borderId="1" xfId="1" applyNumberFormat="1" applyFont="1" applyBorder="1" applyAlignment="1">
      <alignment horizontal="centerContinuous" vertical="center"/>
    </xf>
    <xf numFmtId="164" fontId="17" fillId="0" borderId="1" xfId="1" applyNumberFormat="1" applyFont="1" applyBorder="1" applyAlignment="1">
      <alignment horizontal="centerContinuous" vertical="center"/>
    </xf>
    <xf numFmtId="164" fontId="17" fillId="0" borderId="5" xfId="1" applyNumberFormat="1" applyFont="1" applyBorder="1" applyAlignment="1">
      <alignment vertical="center"/>
    </xf>
    <xf numFmtId="0" fontId="10" fillId="0" borderId="0" xfId="1" applyNumberFormat="1" applyFont="1" applyAlignment="1">
      <alignment horizontal="left" vertical="center" wrapText="1"/>
    </xf>
    <xf numFmtId="164" fontId="30" fillId="0" borderId="1" xfId="1" applyNumberFormat="1" applyFont="1" applyBorder="1" applyAlignment="1">
      <alignment horizontal="center" vertical="center" wrapText="1"/>
    </xf>
    <xf numFmtId="164" fontId="17" fillId="0" borderId="0"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0" xfId="1" applyNumberFormat="1" applyFont="1" applyAlignment="1">
      <alignment horizontal="center" vertical="center" wrapText="1"/>
    </xf>
    <xf numFmtId="164" fontId="30" fillId="3" borderId="0" xfId="1" applyNumberFormat="1" applyFont="1" applyFill="1" applyBorder="1" applyAlignment="1">
      <alignment vertical="center"/>
    </xf>
    <xf numFmtId="164" fontId="17" fillId="3" borderId="0" xfId="1" applyNumberFormat="1" applyFont="1" applyFill="1" applyBorder="1" applyAlignment="1">
      <alignment vertical="center"/>
    </xf>
    <xf numFmtId="165" fontId="17" fillId="3" borderId="0" xfId="2" applyNumberFormat="1" applyFont="1" applyFill="1" applyBorder="1" applyAlignment="1">
      <alignment vertical="center"/>
    </xf>
    <xf numFmtId="43" fontId="17" fillId="0" borderId="0" xfId="1" applyFont="1" applyFill="1" applyBorder="1" applyAlignment="1">
      <alignment vertical="center"/>
    </xf>
    <xf numFmtId="165" fontId="17" fillId="0" borderId="0" xfId="2" applyNumberFormat="1" applyFont="1" applyFill="1" applyBorder="1" applyAlignment="1">
      <alignment vertical="center"/>
    </xf>
    <xf numFmtId="0" fontId="17" fillId="3" borderId="0" xfId="0" applyFont="1" applyFill="1" applyAlignment="1">
      <alignment vertical="center"/>
    </xf>
    <xf numFmtId="164" fontId="17" fillId="0" borderId="6" xfId="1" applyNumberFormat="1" applyFont="1" applyBorder="1" applyAlignment="1">
      <alignment vertical="center"/>
    </xf>
    <xf numFmtId="164" fontId="17" fillId="0" borderId="1" xfId="1" applyNumberFormat="1" applyFont="1" applyBorder="1" applyAlignment="1">
      <alignment vertical="center"/>
    </xf>
    <xf numFmtId="164" fontId="17" fillId="3" borderId="0" xfId="1" applyNumberFormat="1" applyFont="1" applyFill="1" applyAlignment="1">
      <alignment vertical="center"/>
    </xf>
    <xf numFmtId="0" fontId="30" fillId="0" borderId="2" xfId="1" applyNumberFormat="1" applyFont="1" applyBorder="1" applyAlignment="1">
      <alignment horizontal="left" vertical="center" wrapText="1"/>
    </xf>
    <xf numFmtId="164" fontId="17" fillId="0" borderId="2" xfId="1" applyNumberFormat="1" applyFont="1" applyBorder="1" applyAlignment="1">
      <alignment vertical="center"/>
    </xf>
    <xf numFmtId="43" fontId="17" fillId="0" borderId="2" xfId="1" applyFont="1" applyBorder="1" applyAlignment="1">
      <alignment vertical="center"/>
    </xf>
    <xf numFmtId="165" fontId="30" fillId="0" borderId="2" xfId="2" applyNumberFormat="1" applyFont="1" applyBorder="1" applyAlignment="1">
      <alignment vertical="center"/>
    </xf>
    <xf numFmtId="164" fontId="31" fillId="2" borderId="0" xfId="1" applyNumberFormat="1" applyFont="1" applyFill="1" applyAlignment="1">
      <alignment horizontal="center" vertical="center"/>
    </xf>
    <xf numFmtId="164" fontId="33" fillId="0" borderId="0" xfId="1" applyNumberFormat="1" applyFont="1" applyAlignment="1">
      <alignment vertical="center"/>
    </xf>
    <xf numFmtId="165" fontId="17" fillId="0" borderId="0" xfId="2" applyNumberFormat="1" applyFont="1" applyBorder="1" applyAlignment="1">
      <alignment vertical="center"/>
    </xf>
    <xf numFmtId="164" fontId="30" fillId="3" borderId="0" xfId="1" applyNumberFormat="1" applyFont="1" applyFill="1" applyBorder="1" applyAlignment="1">
      <alignment horizontal="center" vertical="center"/>
    </xf>
    <xf numFmtId="164" fontId="30" fillId="0" borderId="0" xfId="1" applyNumberFormat="1" applyFont="1" applyBorder="1" applyAlignment="1">
      <alignment horizontal="center" vertical="center"/>
    </xf>
    <xf numFmtId="164" fontId="10" fillId="0" borderId="0" xfId="1" applyNumberFormat="1" applyFont="1" applyAlignment="1">
      <alignment horizontal="left" vertical="center" wrapText="1"/>
    </xf>
    <xf numFmtId="9" fontId="17" fillId="3" borderId="1" xfId="3" applyFont="1" applyFill="1" applyBorder="1" applyAlignment="1">
      <alignment vertical="center"/>
    </xf>
    <xf numFmtId="9" fontId="17" fillId="0" borderId="1" xfId="3" applyFont="1" applyFill="1" applyBorder="1" applyAlignment="1">
      <alignment vertical="center"/>
    </xf>
    <xf numFmtId="165" fontId="17" fillId="0" borderId="0" xfId="2" applyNumberFormat="1" applyFont="1" applyAlignment="1">
      <alignment vertical="center"/>
    </xf>
    <xf numFmtId="165" fontId="17" fillId="0" borderId="0" xfId="2" applyNumberFormat="1" applyFont="1" applyFill="1" applyAlignment="1">
      <alignment vertical="center"/>
    </xf>
    <xf numFmtId="164" fontId="17" fillId="0" borderId="1" xfId="1" applyNumberFormat="1" applyFont="1" applyFill="1" applyBorder="1" applyAlignment="1">
      <alignment vertical="center"/>
    </xf>
    <xf numFmtId="164" fontId="31" fillId="0" borderId="0" xfId="1" applyNumberFormat="1" applyFont="1" applyAlignment="1">
      <alignment horizontal="center" vertical="center"/>
    </xf>
    <xf numFmtId="164" fontId="34" fillId="0" borderId="0" xfId="1" applyNumberFormat="1" applyFont="1" applyAlignment="1">
      <alignment vertical="center"/>
    </xf>
    <xf numFmtId="164" fontId="33" fillId="0" borderId="0" xfId="1" applyNumberFormat="1" applyFont="1" applyBorder="1" applyAlignment="1">
      <alignment vertical="center"/>
    </xf>
    <xf numFmtId="164" fontId="33" fillId="0" borderId="5" xfId="1" applyNumberFormat="1" applyFont="1" applyBorder="1" applyAlignment="1">
      <alignment vertical="center"/>
    </xf>
    <xf numFmtId="164" fontId="19" fillId="0" borderId="0" xfId="1" applyNumberFormat="1" applyFont="1" applyAlignment="1">
      <alignment vertical="center"/>
    </xf>
    <xf numFmtId="0" fontId="0" fillId="5" borderId="0" xfId="0" applyFill="1"/>
    <xf numFmtId="0" fontId="4" fillId="0" borderId="0" xfId="4" applyAlignment="1">
      <alignment horizontal="left"/>
    </xf>
    <xf numFmtId="10" fontId="3" fillId="0" borderId="0" xfId="3" applyNumberFormat="1" applyFont="1"/>
    <xf numFmtId="165" fontId="3" fillId="0" borderId="0" xfId="2" applyNumberFormat="1" applyFont="1"/>
    <xf numFmtId="164" fontId="3" fillId="0" borderId="0" xfId="1" applyNumberFormat="1" applyFont="1" applyAlignment="1">
      <alignment horizontal="right"/>
    </xf>
    <xf numFmtId="8" fontId="3" fillId="0" borderId="0" xfId="2" applyNumberFormat="1" applyFont="1"/>
    <xf numFmtId="8" fontId="3" fillId="0" borderId="0" xfId="0" applyNumberFormat="1" applyFont="1"/>
    <xf numFmtId="44" fontId="3" fillId="0" borderId="0" xfId="2" applyFont="1"/>
    <xf numFmtId="0" fontId="3" fillId="4" borderId="0" xfId="0" applyFont="1" applyFill="1" applyAlignment="1">
      <alignment horizontal="centerContinuous"/>
    </xf>
    <xf numFmtId="0" fontId="3" fillId="3" borderId="0" xfId="0" applyFont="1" applyFill="1" applyAlignment="1">
      <alignment horizontal="centerContinuous"/>
    </xf>
    <xf numFmtId="0" fontId="3" fillId="0" borderId="1" xfId="0" applyFont="1" applyBorder="1" applyAlignment="1">
      <alignment horizontal="center" wrapText="1"/>
    </xf>
    <xf numFmtId="9" fontId="0" fillId="0" borderId="0" xfId="3" applyFont="1"/>
    <xf numFmtId="42" fontId="0" fillId="0" borderId="0" xfId="0" applyNumberFormat="1"/>
    <xf numFmtId="0" fontId="3" fillId="0" borderId="0" xfId="0" applyFont="1" applyAlignment="1">
      <alignment horizontal="center" wrapText="1"/>
    </xf>
    <xf numFmtId="44" fontId="3" fillId="0" borderId="0" xfId="2" applyFont="1" applyBorder="1" applyAlignment="1">
      <alignment horizontal="center" wrapText="1"/>
    </xf>
    <xf numFmtId="17" fontId="0" fillId="0" borderId="0" xfId="0" quotePrefix="1" applyNumberFormat="1" applyAlignment="1">
      <alignment horizontal="left"/>
    </xf>
    <xf numFmtId="10" fontId="0" fillId="0" borderId="0" xfId="3" applyNumberFormat="1" applyFont="1"/>
    <xf numFmtId="0" fontId="3" fillId="2" borderId="0" xfId="0" applyFont="1" applyFill="1" applyAlignment="1">
      <alignment horizontal="left"/>
    </xf>
    <xf numFmtId="44" fontId="3" fillId="2" borderId="0" xfId="2" applyFont="1" applyFill="1"/>
    <xf numFmtId="44" fontId="0" fillId="2" borderId="0" xfId="2" applyFont="1" applyFill="1"/>
    <xf numFmtId="17" fontId="3" fillId="0" borderId="2" xfId="0" quotePrefix="1" applyNumberFormat="1" applyFont="1" applyBorder="1" applyAlignment="1">
      <alignment horizontal="left"/>
    </xf>
    <xf numFmtId="44" fontId="3" fillId="0" borderId="2" xfId="2" applyFont="1" applyBorder="1"/>
    <xf numFmtId="0" fontId="3" fillId="2" borderId="0" xfId="0" applyFont="1" applyFill="1" applyAlignment="1">
      <alignment horizontal="centerContinuous"/>
    </xf>
    <xf numFmtId="0" fontId="0" fillId="2" borderId="0" xfId="0" applyFill="1" applyAlignment="1">
      <alignment horizontal="centerContinuous"/>
    </xf>
    <xf numFmtId="164" fontId="3" fillId="0" borderId="0" xfId="1" applyNumberFormat="1" applyFont="1" applyAlignment="1">
      <alignment horizontal="left"/>
    </xf>
    <xf numFmtId="164" fontId="3" fillId="0" borderId="0" xfId="1" applyNumberFormat="1" applyFont="1"/>
    <xf numFmtId="10" fontId="0" fillId="0" borderId="1" xfId="3" applyNumberFormat="1" applyFont="1" applyBorder="1"/>
    <xf numFmtId="165" fontId="0" fillId="0" borderId="0" xfId="2" applyNumberFormat="1" applyFont="1" applyBorder="1"/>
    <xf numFmtId="9" fontId="0" fillId="0" borderId="0" xfId="3" applyFont="1" applyBorder="1"/>
    <xf numFmtId="165" fontId="0" fillId="0" borderId="1" xfId="2" applyNumberFormat="1" applyFont="1" applyBorder="1"/>
    <xf numFmtId="165" fontId="0" fillId="0" borderId="0" xfId="0" applyNumberFormat="1"/>
    <xf numFmtId="0" fontId="3" fillId="2" borderId="1" xfId="0" applyFont="1" applyFill="1" applyBorder="1" applyAlignment="1">
      <alignment horizontal="center"/>
    </xf>
    <xf numFmtId="0" fontId="0" fillId="4" borderId="0" xfId="0" applyFill="1"/>
    <xf numFmtId="165" fontId="0" fillId="4" borderId="0" xfId="2" applyNumberFormat="1" applyFont="1" applyFill="1"/>
    <xf numFmtId="0" fontId="3" fillId="3" borderId="2" xfId="0" applyFont="1" applyFill="1" applyBorder="1"/>
    <xf numFmtId="165" fontId="3" fillId="3" borderId="2" xfId="2" applyNumberFormat="1" applyFont="1" applyFill="1" applyBorder="1"/>
    <xf numFmtId="0" fontId="0" fillId="0" borderId="0" xfId="0" applyAlignment="1">
      <alignment horizontal="left" indent="1"/>
    </xf>
    <xf numFmtId="0" fontId="0" fillId="0" borderId="1" xfId="0" applyBorder="1" applyAlignment="1">
      <alignment horizontal="left" indent="1"/>
    </xf>
    <xf numFmtId="165" fontId="0" fillId="0" borderId="1" xfId="0" applyNumberFormat="1" applyBorder="1"/>
    <xf numFmtId="165" fontId="3" fillId="0" borderId="0" xfId="0" applyNumberFormat="1" applyFont="1"/>
    <xf numFmtId="0" fontId="0" fillId="0" borderId="1" xfId="0" applyBorder="1" applyAlignment="1">
      <alignment wrapText="1"/>
    </xf>
    <xf numFmtId="0" fontId="0" fillId="0" borderId="3" xfId="0" applyBorder="1" applyAlignment="1">
      <alignment vertical="center" wrapText="1"/>
    </xf>
    <xf numFmtId="0" fontId="10" fillId="0" borderId="0" xfId="1" applyNumberFormat="1" applyFont="1" applyAlignment="1">
      <alignment horizontal="center" vertical="center" wrapText="1"/>
    </xf>
    <xf numFmtId="0" fontId="12" fillId="0" borderId="0" xfId="0" applyFont="1" applyAlignment="1">
      <alignment horizontal="left" wrapText="1"/>
    </xf>
    <xf numFmtId="0" fontId="24" fillId="0" borderId="15" xfId="0" applyFont="1" applyBorder="1" applyAlignment="1">
      <alignment horizontal="center"/>
    </xf>
    <xf numFmtId="0" fontId="24" fillId="0" borderId="0" xfId="0" applyFont="1"/>
    <xf numFmtId="10" fontId="24" fillId="0" borderId="15" xfId="0" applyNumberFormat="1" applyFont="1" applyBorder="1" applyAlignment="1">
      <alignment horizontal="center"/>
    </xf>
    <xf numFmtId="10" fontId="24" fillId="0" borderId="0" xfId="0" applyNumberFormat="1" applyFont="1" applyAlignment="1">
      <alignment horizontal="center"/>
    </xf>
    <xf numFmtId="10" fontId="24" fillId="0" borderId="16" xfId="0" applyNumberFormat="1" applyFont="1" applyBorder="1" applyAlignment="1">
      <alignment horizontal="center"/>
    </xf>
    <xf numFmtId="0" fontId="26" fillId="0" borderId="15" xfId="0" applyFont="1" applyBorder="1" applyAlignment="1">
      <alignment horizontal="center"/>
    </xf>
    <xf numFmtId="0" fontId="26" fillId="0" borderId="0" xfId="0" applyFont="1"/>
    <xf numFmtId="0" fontId="21" fillId="0" borderId="14" xfId="0" applyFont="1" applyBorder="1" applyAlignment="1">
      <alignment horizontal="center"/>
    </xf>
    <xf numFmtId="0" fontId="22" fillId="0" borderId="13" xfId="0" applyFont="1" applyBorder="1"/>
  </cellXfs>
  <cellStyles count="5">
    <cellStyle name="Comma" xfId="1" builtinId="3"/>
    <cellStyle name="Currency" xfId="2" builtinId="4"/>
    <cellStyle name="Hyperlink" xfId="4" builtinId="8"/>
    <cellStyle name="Normal" xfId="0" builtinId="0"/>
    <cellStyle name="Percent" xfId="3"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485775</xdr:colOff>
      <xdr:row>1</xdr:row>
      <xdr:rowOff>200025</xdr:rowOff>
    </xdr:from>
    <xdr:ext cx="1600199" cy="1600199"/>
    <xdr:pic>
      <xdr:nvPicPr>
        <xdr:cNvPr id="2" name="Picture 1">
          <a:extLst>
            <a:ext uri="{FF2B5EF4-FFF2-40B4-BE49-F238E27FC236}">
              <a16:creationId xmlns:a16="http://schemas.microsoft.com/office/drawing/2014/main" id="{148CD505-1586-4835-B7EC-48395D8D0A38}"/>
            </a:ext>
          </a:extLst>
        </xdr:cNvPr>
        <xdr:cNvPicPr>
          <a:picLocks noChangeAspect="1"/>
        </xdr:cNvPicPr>
      </xdr:nvPicPr>
      <xdr:blipFill>
        <a:blip xmlns:r="http://schemas.openxmlformats.org/officeDocument/2006/relationships" r:embed="rId1"/>
        <a:stretch>
          <a:fillRect/>
        </a:stretch>
      </xdr:blipFill>
      <xdr:spPr>
        <a:xfrm>
          <a:off x="16544925" y="390525"/>
          <a:ext cx="1600199" cy="1600199"/>
        </a:xfrm>
        <a:prstGeom prst="rect">
          <a:avLst/>
        </a:prstGeom>
      </xdr:spPr>
    </xdr:pic>
    <xdr:clientData/>
  </xdr:oneCellAnchor>
  <xdr:twoCellAnchor>
    <xdr:from>
      <xdr:col>1</xdr:col>
      <xdr:colOff>1085850</xdr:colOff>
      <xdr:row>5</xdr:row>
      <xdr:rowOff>180975</xdr:rowOff>
    </xdr:from>
    <xdr:to>
      <xdr:col>2</xdr:col>
      <xdr:colOff>171450</xdr:colOff>
      <xdr:row>10</xdr:row>
      <xdr:rowOff>123825</xdr:rowOff>
    </xdr:to>
    <xdr:sp macro="" textlink="">
      <xdr:nvSpPr>
        <xdr:cNvPr id="3" name="Right Brace 2">
          <a:extLst>
            <a:ext uri="{FF2B5EF4-FFF2-40B4-BE49-F238E27FC236}">
              <a16:creationId xmlns:a16="http://schemas.microsoft.com/office/drawing/2014/main" id="{ABFD4908-235B-4CA0-9259-3A55ED780EE8}"/>
            </a:ext>
          </a:extLst>
        </xdr:cNvPr>
        <xdr:cNvSpPr/>
      </xdr:nvSpPr>
      <xdr:spPr>
        <a:xfrm>
          <a:off x="1200150" y="1190625"/>
          <a:ext cx="228600" cy="1085850"/>
        </a:xfrm>
        <a:prstGeom prst="rightBrace">
          <a:avLst>
            <a:gd name="adj1" fmla="val 8333"/>
            <a:gd name="adj2" fmla="val 51818"/>
          </a:avLst>
        </a:prstGeom>
        <a:ln>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1085850</xdr:colOff>
      <xdr:row>21</xdr:row>
      <xdr:rowOff>114300</xdr:rowOff>
    </xdr:from>
    <xdr:to>
      <xdr:col>2</xdr:col>
      <xdr:colOff>168275</xdr:colOff>
      <xdr:row>27</xdr:row>
      <xdr:rowOff>19050</xdr:rowOff>
    </xdr:to>
    <xdr:sp macro="" textlink="">
      <xdr:nvSpPr>
        <xdr:cNvPr id="4" name="Right Brace 3">
          <a:extLst>
            <a:ext uri="{FF2B5EF4-FFF2-40B4-BE49-F238E27FC236}">
              <a16:creationId xmlns:a16="http://schemas.microsoft.com/office/drawing/2014/main" id="{CCF27C15-45C6-40FF-819B-E7DAEF10B4F0}"/>
            </a:ext>
          </a:extLst>
        </xdr:cNvPr>
        <xdr:cNvSpPr/>
      </xdr:nvSpPr>
      <xdr:spPr>
        <a:xfrm>
          <a:off x="1200150" y="4362450"/>
          <a:ext cx="225425" cy="1047750"/>
        </a:xfrm>
        <a:prstGeom prst="rightBrace">
          <a:avLst>
            <a:gd name="adj1" fmla="val 8333"/>
            <a:gd name="adj2" fmla="val 51818"/>
          </a:avLst>
        </a:prstGeom>
        <a:ln>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7532C4EA-C4D3-418A-82C6-A576885074B6}"/>
            </a:ext>
          </a:extLst>
        </xdr:cNvPr>
        <xdr:cNvSpPr>
          <a:spLocks noChangeAspect="1" noChangeArrowheads="1"/>
        </xdr:cNvSpPr>
      </xdr:nvSpPr>
      <xdr:spPr bwMode="auto">
        <a:xfrm>
          <a:off x="548640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28</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32170FDB-995F-4B30-A6A8-A8AEBD43FC02}"/>
            </a:ext>
          </a:extLst>
        </xdr:cNvPr>
        <xdr:cNvSpPr>
          <a:spLocks noChangeAspect="1" noChangeArrowheads="1"/>
        </xdr:cNvSpPr>
      </xdr:nvSpPr>
      <xdr:spPr bwMode="auto">
        <a:xfrm>
          <a:off x="7924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21AE75EC-AF3D-4D48-B949-BA769BBE7489}"/>
            </a:ext>
          </a:extLst>
        </xdr:cNvPr>
        <xdr:cNvSpPr>
          <a:spLocks noChangeAspect="1" noChangeArrowheads="1"/>
        </xdr:cNvSpPr>
      </xdr:nvSpPr>
      <xdr:spPr bwMode="auto">
        <a:xfrm>
          <a:off x="2098357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9CE84B1C-B90B-44AE-BAB5-E1A27293A710}"/>
            </a:ext>
          </a:extLst>
        </xdr:cNvPr>
        <xdr:cNvSpPr>
          <a:spLocks noChangeAspect="1" noChangeArrowheads="1"/>
        </xdr:cNvSpPr>
      </xdr:nvSpPr>
      <xdr:spPr bwMode="auto">
        <a:xfrm>
          <a:off x="241554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C59E36C3-D42B-423E-926D-F23C78FB3A01}"/>
            </a:ext>
          </a:extLst>
        </xdr:cNvPr>
        <xdr:cNvSpPr>
          <a:spLocks noChangeAspect="1" noChangeArrowheads="1"/>
        </xdr:cNvSpPr>
      </xdr:nvSpPr>
      <xdr:spPr bwMode="auto">
        <a:xfrm>
          <a:off x="331470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ACF1C27F-4F44-44C1-8B0B-7188944022AE}"/>
            </a:ext>
          </a:extLst>
        </xdr:cNvPr>
        <xdr:cNvSpPr>
          <a:spLocks noChangeAspect="1" noChangeArrowheads="1"/>
        </xdr:cNvSpPr>
      </xdr:nvSpPr>
      <xdr:spPr bwMode="auto">
        <a:xfrm>
          <a:off x="3314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209550"/>
    <xdr:sp macro="" textlink="">
      <xdr:nvSpPr>
        <xdr:cNvPr id="4" name="AutoShape 1" descr="Example 30-year Amortization Schedule">
          <a:extLst>
            <a:ext uri="{FF2B5EF4-FFF2-40B4-BE49-F238E27FC236}">
              <a16:creationId xmlns:a16="http://schemas.microsoft.com/office/drawing/2014/main" id="{A07E5EC0-0AF8-4B23-9BD5-022A0FB52391}"/>
            </a:ext>
          </a:extLst>
        </xdr:cNvPr>
        <xdr:cNvSpPr>
          <a:spLocks noChangeAspect="1" noChangeArrowheads="1"/>
        </xdr:cNvSpPr>
      </xdr:nvSpPr>
      <xdr:spPr bwMode="auto">
        <a:xfrm>
          <a:off x="331470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1" descr="Example 30-year Amortization Schedule">
          <a:extLst>
            <a:ext uri="{FF2B5EF4-FFF2-40B4-BE49-F238E27FC236}">
              <a16:creationId xmlns:a16="http://schemas.microsoft.com/office/drawing/2014/main" id="{D27EF184-037A-4DF2-A08C-11816E60864F}"/>
            </a:ext>
          </a:extLst>
        </xdr:cNvPr>
        <xdr:cNvSpPr>
          <a:spLocks noChangeAspect="1" noChangeArrowheads="1"/>
        </xdr:cNvSpPr>
      </xdr:nvSpPr>
      <xdr:spPr bwMode="auto">
        <a:xfrm>
          <a:off x="3314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209550"/>
    <xdr:sp macro="" textlink="">
      <xdr:nvSpPr>
        <xdr:cNvPr id="6" name="AutoShape 1" descr="Example 30-year Amortization Schedule">
          <a:extLst>
            <a:ext uri="{FF2B5EF4-FFF2-40B4-BE49-F238E27FC236}">
              <a16:creationId xmlns:a16="http://schemas.microsoft.com/office/drawing/2014/main" id="{43E73B5E-300D-44CF-92C1-323FDC6A91EB}"/>
            </a:ext>
          </a:extLst>
        </xdr:cNvPr>
        <xdr:cNvSpPr>
          <a:spLocks noChangeAspect="1" noChangeArrowheads="1"/>
        </xdr:cNvSpPr>
      </xdr:nvSpPr>
      <xdr:spPr bwMode="auto">
        <a:xfrm>
          <a:off x="1105852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1" descr="Example 30-year Amortization Schedule">
          <a:extLst>
            <a:ext uri="{FF2B5EF4-FFF2-40B4-BE49-F238E27FC236}">
              <a16:creationId xmlns:a16="http://schemas.microsoft.com/office/drawing/2014/main" id="{93FB5C95-057D-4F82-8832-147900E2D7F3}"/>
            </a:ext>
          </a:extLst>
        </xdr:cNvPr>
        <xdr:cNvSpPr>
          <a:spLocks noChangeAspect="1" noChangeArrowheads="1"/>
        </xdr:cNvSpPr>
      </xdr:nvSpPr>
      <xdr:spPr bwMode="auto">
        <a:xfrm>
          <a:off x="11058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A349CF1A-1FD8-44A1-A012-A1373184674A}"/>
            </a:ext>
          </a:extLst>
        </xdr:cNvPr>
        <xdr:cNvSpPr>
          <a:spLocks noChangeAspect="1" noChangeArrowheads="1"/>
        </xdr:cNvSpPr>
      </xdr:nvSpPr>
      <xdr:spPr bwMode="auto">
        <a:xfrm>
          <a:off x="2098357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9E22467C-79E7-48F0-92D9-35B10ADCA710}"/>
            </a:ext>
          </a:extLst>
        </xdr:cNvPr>
        <xdr:cNvSpPr>
          <a:spLocks noChangeAspect="1" noChangeArrowheads="1"/>
        </xdr:cNvSpPr>
      </xdr:nvSpPr>
      <xdr:spPr bwMode="auto">
        <a:xfrm>
          <a:off x="241554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0</xdr:colOff>
      <xdr:row>0</xdr:row>
      <xdr:rowOff>0</xdr:rowOff>
    </xdr:from>
    <xdr:ext cx="304800" cy="209550"/>
    <xdr:sp macro="" textlink="">
      <xdr:nvSpPr>
        <xdr:cNvPr id="2" name="AutoShape 1" descr="Example 30-year Amortization Schedule">
          <a:extLst>
            <a:ext uri="{FF2B5EF4-FFF2-40B4-BE49-F238E27FC236}">
              <a16:creationId xmlns:a16="http://schemas.microsoft.com/office/drawing/2014/main" id="{08ED821C-9EC0-455A-B297-5979684F82EE}"/>
            </a:ext>
          </a:extLst>
        </xdr:cNvPr>
        <xdr:cNvSpPr>
          <a:spLocks noChangeAspect="1" noChangeArrowheads="1"/>
        </xdr:cNvSpPr>
      </xdr:nvSpPr>
      <xdr:spPr bwMode="auto">
        <a:xfrm>
          <a:off x="19992975"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1" descr="Example 30-year Amortization Schedule">
          <a:extLst>
            <a:ext uri="{FF2B5EF4-FFF2-40B4-BE49-F238E27FC236}">
              <a16:creationId xmlns:a16="http://schemas.microsoft.com/office/drawing/2014/main" id="{A3BAE3F6-ED49-4D8A-863C-A39EEAF3E1C4}"/>
            </a:ext>
          </a:extLst>
        </xdr:cNvPr>
        <xdr:cNvSpPr>
          <a:spLocks noChangeAspect="1" noChangeArrowheads="1"/>
        </xdr:cNvSpPr>
      </xdr:nvSpPr>
      <xdr:spPr bwMode="auto">
        <a:xfrm>
          <a:off x="230314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Anthony Greenfield" id="{66959FED-4840-4124-99DD-726E17B33018}" userId="129b1cc2e890815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4" dT="2024-08-12T19:21:42.98" personId="{66959FED-4840-4124-99DD-726E17B33018}" id="{8E5A228E-7F45-4AA7-A50F-87A9C5E1AEDD}">
    <text>We are working on a dynamic schedule for state taxes. Until then, please use this website as a resource for your state taxes and input the tax amount into the green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nerdwallet.com/article/investing/sp-500-index-fund"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olymathfinance.com/services-1"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file.com/state-income-tax-calculators/" TargetMode="Externa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mpower.com/the-currency/life/ira-loans-borrow-money-ira" TargetMode="External"/><Relationship Id="rId2" Type="http://schemas.openxmlformats.org/officeDocument/2006/relationships/hyperlink" Target="https://www.empower.com/the-currency/money/backdoor-roth-ira-good-move" TargetMode="External"/><Relationship Id="rId1" Type="http://schemas.openxmlformats.org/officeDocument/2006/relationships/hyperlink" Target="https://www.investopedia.com/ask/answers/042415/what-average-annual-return-sp-500.asp" TargetMode="External"/><Relationship Id="rId5" Type="http://schemas.openxmlformats.org/officeDocument/2006/relationships/printerSettings" Target="../printerSettings/printerSettings6.bin"/><Relationship Id="rId4" Type="http://schemas.openxmlformats.org/officeDocument/2006/relationships/hyperlink" Target="https://www.empower.com/the-currency/life/ira-loans-borrow-money-ir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7B3D6-272B-4D7A-BFF0-95CBD8792CF8}">
  <sheetPr>
    <tabColor theme="1"/>
    <pageSetUpPr autoPageBreaks="0" fitToPage="1"/>
  </sheetPr>
  <dimension ref="B2:J63"/>
  <sheetViews>
    <sheetView showGridLines="0" workbookViewId="0">
      <selection activeCell="J7" sqref="J7"/>
    </sheetView>
  </sheetViews>
  <sheetFormatPr defaultRowHeight="14.5" x14ac:dyDescent="0.35"/>
  <cols>
    <col min="1" max="1" width="4.1796875" customWidth="1"/>
    <col min="2" max="2" width="4.1796875" style="2" customWidth="1"/>
    <col min="3" max="8" width="4.1796875" customWidth="1"/>
    <col min="9" max="9" width="10.1796875" customWidth="1"/>
    <col min="10" max="10" width="14.453125" style="1" customWidth="1"/>
  </cols>
  <sheetData>
    <row r="2" spans="2:10" x14ac:dyDescent="0.35">
      <c r="B2" s="2" t="s">
        <v>14</v>
      </c>
    </row>
    <row r="4" spans="2:10" x14ac:dyDescent="0.35">
      <c r="B4" s="2" t="s">
        <v>13</v>
      </c>
    </row>
    <row r="6" spans="2:10" x14ac:dyDescent="0.35">
      <c r="B6" s="2" t="s">
        <v>12</v>
      </c>
    </row>
    <row r="8" spans="2:10" x14ac:dyDescent="0.35">
      <c r="B8" s="2" t="s">
        <v>11</v>
      </c>
    </row>
    <row r="9" spans="2:10" x14ac:dyDescent="0.35">
      <c r="B9" s="3" t="s">
        <v>0</v>
      </c>
      <c r="C9" t="s">
        <v>10</v>
      </c>
    </row>
    <row r="10" spans="2:10" x14ac:dyDescent="0.35">
      <c r="B10" s="3" t="s">
        <v>0</v>
      </c>
      <c r="C10" t="s">
        <v>9</v>
      </c>
    </row>
    <row r="11" spans="2:10" x14ac:dyDescent="0.35">
      <c r="B11" s="3" t="s">
        <v>0</v>
      </c>
      <c r="C11" t="s">
        <v>825</v>
      </c>
    </row>
    <row r="12" spans="2:10" x14ac:dyDescent="0.35">
      <c r="B12" s="3" t="s">
        <v>0</v>
      </c>
      <c r="C12" t="s">
        <v>826</v>
      </c>
    </row>
    <row r="14" spans="2:10" x14ac:dyDescent="0.35">
      <c r="B14" s="37">
        <v>1</v>
      </c>
      <c r="C14" s="2" t="s">
        <v>348</v>
      </c>
    </row>
    <row r="15" spans="2:10" x14ac:dyDescent="0.35">
      <c r="B15" s="3" t="s">
        <v>0</v>
      </c>
      <c r="C15" t="s">
        <v>359</v>
      </c>
    </row>
    <row r="16" spans="2:10" x14ac:dyDescent="0.35">
      <c r="B16" s="3" t="s">
        <v>0</v>
      </c>
      <c r="C16" t="s">
        <v>2</v>
      </c>
      <c r="J16" s="4" t="str">
        <f>'#1'!B5</f>
        <v>Reasons &amp; Tips</v>
      </c>
    </row>
    <row r="17" spans="2:10" x14ac:dyDescent="0.35">
      <c r="B17" s="3" t="s">
        <v>0</v>
      </c>
      <c r="C17" t="s">
        <v>8</v>
      </c>
    </row>
    <row r="18" spans="2:10" x14ac:dyDescent="0.35">
      <c r="B18" s="3"/>
    </row>
    <row r="19" spans="2:10" x14ac:dyDescent="0.35">
      <c r="B19" s="37">
        <f>+B14+1</f>
        <v>2</v>
      </c>
      <c r="C19" s="2" t="s">
        <v>358</v>
      </c>
    </row>
    <row r="20" spans="2:10" x14ac:dyDescent="0.35">
      <c r="B20" s="3" t="s">
        <v>0</v>
      </c>
      <c r="C20" t="s">
        <v>437</v>
      </c>
    </row>
    <row r="21" spans="2:10" x14ac:dyDescent="0.35">
      <c r="B21" s="3" t="s">
        <v>0</v>
      </c>
      <c r="C21" t="s">
        <v>2</v>
      </c>
      <c r="J21" s="4" t="str">
        <f>'#2'!B5</f>
        <v>Reasons &amp; Tips</v>
      </c>
    </row>
    <row r="22" spans="2:10" x14ac:dyDescent="0.35">
      <c r="B22" s="3" t="s">
        <v>0</v>
      </c>
      <c r="C22" t="s">
        <v>8</v>
      </c>
    </row>
    <row r="24" spans="2:10" x14ac:dyDescent="0.35">
      <c r="B24" s="37">
        <f>+B19+1</f>
        <v>3</v>
      </c>
      <c r="C24" s="2" t="s">
        <v>357</v>
      </c>
    </row>
    <row r="25" spans="2:10" x14ac:dyDescent="0.35">
      <c r="B25" s="3" t="s">
        <v>0</v>
      </c>
      <c r="C25" t="s">
        <v>438</v>
      </c>
    </row>
    <row r="26" spans="2:10" x14ac:dyDescent="0.35">
      <c r="B26" s="3" t="s">
        <v>0</v>
      </c>
      <c r="C26" t="s">
        <v>2</v>
      </c>
      <c r="J26" s="4" t="str">
        <f>'#3'!B5</f>
        <v>Reasons &amp; Tips</v>
      </c>
    </row>
    <row r="27" spans="2:10" x14ac:dyDescent="0.35">
      <c r="B27" s="3" t="s">
        <v>0</v>
      </c>
      <c r="C27" t="s">
        <v>1</v>
      </c>
    </row>
    <row r="29" spans="2:10" x14ac:dyDescent="0.35">
      <c r="B29" s="37">
        <f>+B24+1</f>
        <v>4</v>
      </c>
      <c r="C29" s="2" t="s">
        <v>356</v>
      </c>
    </row>
    <row r="30" spans="2:10" x14ac:dyDescent="0.35">
      <c r="B30" s="3" t="s">
        <v>0</v>
      </c>
      <c r="C30" t="s">
        <v>439</v>
      </c>
    </row>
    <row r="31" spans="2:10" x14ac:dyDescent="0.35">
      <c r="B31" s="3" t="s">
        <v>0</v>
      </c>
      <c r="C31" t="s">
        <v>2</v>
      </c>
      <c r="J31" s="4" t="str">
        <f>'#4'!B5</f>
        <v>Reasons &amp; Tips</v>
      </c>
    </row>
    <row r="32" spans="2:10" x14ac:dyDescent="0.35">
      <c r="B32" s="3" t="s">
        <v>0</v>
      </c>
      <c r="C32" t="s">
        <v>1</v>
      </c>
    </row>
    <row r="34" spans="2:10" x14ac:dyDescent="0.35">
      <c r="B34" s="37">
        <f>+B29+1</f>
        <v>5</v>
      </c>
      <c r="C34" s="2" t="s">
        <v>355</v>
      </c>
    </row>
    <row r="35" spans="2:10" x14ac:dyDescent="0.35">
      <c r="B35" s="3" t="s">
        <v>0</v>
      </c>
      <c r="C35" t="s">
        <v>195</v>
      </c>
    </row>
    <row r="36" spans="2:10" x14ac:dyDescent="0.35">
      <c r="B36" s="3" t="s">
        <v>0</v>
      </c>
      <c r="C36" t="s">
        <v>2</v>
      </c>
      <c r="J36" s="4" t="str">
        <f>'#5'!B5</f>
        <v>Reasons &amp; Tips</v>
      </c>
    </row>
    <row r="37" spans="2:10" x14ac:dyDescent="0.35">
      <c r="B37" s="3" t="s">
        <v>0</v>
      </c>
      <c r="C37" t="s">
        <v>1</v>
      </c>
    </row>
    <row r="39" spans="2:10" x14ac:dyDescent="0.35">
      <c r="B39" s="37">
        <f>+B34+1</f>
        <v>6</v>
      </c>
      <c r="C39" s="2" t="s">
        <v>354</v>
      </c>
    </row>
    <row r="40" spans="2:10" x14ac:dyDescent="0.35">
      <c r="B40" s="3" t="s">
        <v>0</v>
      </c>
      <c r="C40" t="s">
        <v>7</v>
      </c>
    </row>
    <row r="41" spans="2:10" x14ac:dyDescent="0.35">
      <c r="B41" s="3" t="s">
        <v>0</v>
      </c>
      <c r="C41" t="s">
        <v>2</v>
      </c>
      <c r="J41" s="4" t="str">
        <f>'#6'!B5</f>
        <v>Reasons &amp; Tips</v>
      </c>
    </row>
    <row r="42" spans="2:10" x14ac:dyDescent="0.35">
      <c r="B42" s="3" t="s">
        <v>0</v>
      </c>
      <c r="C42" t="s">
        <v>1</v>
      </c>
    </row>
    <row r="44" spans="2:10" x14ac:dyDescent="0.35">
      <c r="B44" s="37">
        <f>+B39+1</f>
        <v>7</v>
      </c>
      <c r="C44" s="2" t="s">
        <v>352</v>
      </c>
    </row>
    <row r="45" spans="2:10" x14ac:dyDescent="0.35">
      <c r="C45" s="2" t="s">
        <v>353</v>
      </c>
    </row>
    <row r="46" spans="2:10" x14ac:dyDescent="0.35">
      <c r="B46" s="3" t="s">
        <v>0</v>
      </c>
      <c r="C46" t="s">
        <v>6</v>
      </c>
    </row>
    <row r="47" spans="2:10" x14ac:dyDescent="0.35">
      <c r="B47" s="3" t="s">
        <v>0</v>
      </c>
      <c r="C47" t="s">
        <v>2</v>
      </c>
      <c r="J47" s="4" t="str">
        <f>'#7'!B6</f>
        <v>Reasons &amp; Tips</v>
      </c>
    </row>
    <row r="48" spans="2:10" x14ac:dyDescent="0.35">
      <c r="B48" s="3" t="s">
        <v>0</v>
      </c>
      <c r="C48" t="s">
        <v>1</v>
      </c>
    </row>
    <row r="50" spans="2:10" x14ac:dyDescent="0.35">
      <c r="B50" s="37">
        <f>+B44+1</f>
        <v>8</v>
      </c>
      <c r="C50" s="2" t="s">
        <v>351</v>
      </c>
    </row>
    <row r="51" spans="2:10" x14ac:dyDescent="0.35">
      <c r="B51" s="3" t="s">
        <v>0</v>
      </c>
      <c r="C51" t="s">
        <v>5</v>
      </c>
    </row>
    <row r="52" spans="2:10" x14ac:dyDescent="0.35">
      <c r="B52" s="3" t="s">
        <v>0</v>
      </c>
      <c r="C52" t="s">
        <v>2</v>
      </c>
      <c r="J52" s="4" t="str">
        <f>'#8'!B5</f>
        <v>Reasons &amp; Tips</v>
      </c>
    </row>
    <row r="53" spans="2:10" x14ac:dyDescent="0.35">
      <c r="B53" s="3" t="s">
        <v>0</v>
      </c>
      <c r="C53" t="s">
        <v>1</v>
      </c>
    </row>
    <row r="55" spans="2:10" x14ac:dyDescent="0.35">
      <c r="B55" s="37">
        <f>+B50+1</f>
        <v>9</v>
      </c>
      <c r="C55" s="2" t="s">
        <v>350</v>
      </c>
    </row>
    <row r="56" spans="2:10" x14ac:dyDescent="0.35">
      <c r="B56" s="3" t="s">
        <v>0</v>
      </c>
      <c r="C56" t="s">
        <v>4</v>
      </c>
    </row>
    <row r="57" spans="2:10" x14ac:dyDescent="0.35">
      <c r="B57" s="3" t="s">
        <v>0</v>
      </c>
      <c r="C57" t="s">
        <v>2</v>
      </c>
      <c r="J57" s="4" t="str">
        <f>'#9'!B5</f>
        <v>Reasons &amp; Tips</v>
      </c>
    </row>
    <row r="58" spans="2:10" x14ac:dyDescent="0.35">
      <c r="B58" s="3" t="s">
        <v>0</v>
      </c>
      <c r="C58" t="s">
        <v>1</v>
      </c>
    </row>
    <row r="60" spans="2:10" x14ac:dyDescent="0.35">
      <c r="B60" s="37">
        <f>+B55+1</f>
        <v>10</v>
      </c>
      <c r="C60" s="2" t="s">
        <v>349</v>
      </c>
    </row>
    <row r="61" spans="2:10" x14ac:dyDescent="0.35">
      <c r="B61" s="3" t="s">
        <v>0</v>
      </c>
      <c r="C61" t="s">
        <v>3</v>
      </c>
    </row>
    <row r="62" spans="2:10" x14ac:dyDescent="0.35">
      <c r="B62" s="3" t="s">
        <v>0</v>
      </c>
      <c r="C62" t="s">
        <v>2</v>
      </c>
      <c r="J62" s="4" t="str">
        <f>'#10'!B5</f>
        <v>Reasons &amp; Tips</v>
      </c>
    </row>
    <row r="63" spans="2:10" x14ac:dyDescent="0.35">
      <c r="B63" s="3" t="s">
        <v>0</v>
      </c>
      <c r="C63" t="s">
        <v>1</v>
      </c>
    </row>
  </sheetData>
  <hyperlinks>
    <hyperlink ref="J21" location="'#2'!B5" display="'#2'!B5" xr:uid="{07C89376-88F0-4666-9092-A02C7895012D}"/>
    <hyperlink ref="J26" location="'#3'!B5" display="'#3'!B5" xr:uid="{D9E59749-CA4B-4403-9272-51BA87F6C3C0}"/>
    <hyperlink ref="J16" location="'#1'!B5" display="'#1'!B5" xr:uid="{F4C91847-634E-40A9-BF7B-893E52BB5C28}"/>
    <hyperlink ref="J47" location="'#7'!B6" display="'#7'!B6" xr:uid="{BB15BF16-B43D-4788-97A9-DAE334DEF7B0}"/>
    <hyperlink ref="J52" location="'#8'!B5" display="'#8'!B5" xr:uid="{2B5A0FF5-7DFC-45B6-8E91-89D281891F49}"/>
    <hyperlink ref="J57" location="'#9'!B5" display="'#9'!B5" xr:uid="{A7427064-FF5D-4FCF-83C2-EAF9CBC0CCD9}"/>
    <hyperlink ref="J31" location="'#4'!B5" display="'#4'!B5" xr:uid="{A70B8FBA-BD0B-4F96-80B0-AA7228351DDF}"/>
    <hyperlink ref="J36" location="'#5'!B5" display="'#5'!B5" xr:uid="{631A0640-20B9-452B-81CB-61437CD033AE}"/>
    <hyperlink ref="J41" location="'#6'!B5" display="'#6'!B5" xr:uid="{5AC64803-AF8A-4B95-9A64-E2FF39264388}"/>
    <hyperlink ref="J62" location="'#10'!A1" display="'#10'!A1" xr:uid="{C0C2B3FA-D7DE-43CE-B727-2CE912F8EE41}"/>
  </hyperlinks>
  <pageMargins left="0.7" right="0.7" top="0.75" bottom="0.75" header="0.3" footer="0.3"/>
  <pageSetup scale="68" fitToHeight="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2554B-5D76-43F3-B2B7-E7D78C565211}">
  <sheetPr>
    <tabColor theme="0" tint="-0.14999847407452621"/>
    <pageSetUpPr autoPageBreaks="0"/>
  </sheetPr>
  <dimension ref="A2:Z111"/>
  <sheetViews>
    <sheetView showGridLines="0" topLeftCell="A75" zoomScaleNormal="100" workbookViewId="0">
      <selection activeCell="C57" sqref="C1:C1048576"/>
    </sheetView>
  </sheetViews>
  <sheetFormatPr defaultRowHeight="14.5" x14ac:dyDescent="0.35"/>
  <cols>
    <col min="1" max="1" width="4.1796875" customWidth="1"/>
    <col min="2" max="2" width="4.1796875" style="2" customWidth="1"/>
    <col min="3" max="3" width="4.1796875" style="5" customWidth="1"/>
    <col min="4" max="7" width="4.1796875" customWidth="1"/>
    <col min="10" max="25" width="10.26953125" customWidth="1"/>
    <col min="26" max="26" width="26.81640625" style="3" bestFit="1" customWidth="1"/>
    <col min="31" max="31" width="36.81640625" bestFit="1" customWidth="1"/>
    <col min="32" max="33" width="36.54296875" customWidth="1"/>
  </cols>
  <sheetData>
    <row r="2" spans="1:26" x14ac:dyDescent="0.35">
      <c r="B2" s="37">
        <f>'The Guidelines'!B55</f>
        <v>9</v>
      </c>
      <c r="C2" s="2" t="str">
        <f>'The Guidelines'!C55</f>
        <v>Invest in index funds or real estate (or crypto, I guess)</v>
      </c>
    </row>
    <row r="3" spans="1:26" x14ac:dyDescent="0.35">
      <c r="B3" s="3" t="str">
        <f>'The Guidelines'!B56</f>
        <v>▪</v>
      </c>
      <c r="C3" t="str">
        <f>'The Guidelines'!C56</f>
        <v>If you're at the point where you have fully funded all the previous steps and you still have money to play with, then start investing it further to build wealth.</v>
      </c>
    </row>
    <row r="5" spans="1:26" s="11" customFormat="1" ht="17" x14ac:dyDescent="0.4">
      <c r="B5" s="10" t="s">
        <v>64</v>
      </c>
      <c r="C5" s="12"/>
      <c r="Z5" s="33"/>
    </row>
    <row r="7" spans="1:26" ht="17" x14ac:dyDescent="0.4">
      <c r="B7" s="9" t="s">
        <v>63</v>
      </c>
      <c r="C7" s="8"/>
      <c r="D7" s="8"/>
      <c r="E7" s="7"/>
      <c r="F7" s="7"/>
      <c r="G7" s="7"/>
      <c r="H7" s="7"/>
      <c r="I7" s="7"/>
      <c r="J7" s="7"/>
      <c r="K7" s="7"/>
      <c r="L7" s="7"/>
      <c r="M7" s="7"/>
      <c r="N7" s="7"/>
      <c r="O7" s="7"/>
      <c r="P7" s="7"/>
      <c r="Q7" s="7"/>
      <c r="R7" s="7"/>
      <c r="S7" s="7"/>
      <c r="T7" s="7"/>
      <c r="U7" s="7"/>
      <c r="V7" s="7"/>
      <c r="W7" s="7"/>
      <c r="X7" s="7"/>
      <c r="Y7" s="7"/>
      <c r="Z7" s="8"/>
    </row>
    <row r="8" spans="1:26" ht="17" x14ac:dyDescent="0.4">
      <c r="B8" s="10"/>
      <c r="C8" s="3"/>
      <c r="D8" s="3"/>
    </row>
    <row r="9" spans="1:26" s="6" customFormat="1" x14ac:dyDescent="0.35">
      <c r="A9" s="2"/>
      <c r="B9" s="6" t="s">
        <v>621</v>
      </c>
      <c r="Z9" s="34"/>
    </row>
    <row r="10" spans="1:26" x14ac:dyDescent="0.35">
      <c r="B10" s="3" t="s">
        <v>0</v>
      </c>
      <c r="C10" t="s">
        <v>656</v>
      </c>
    </row>
    <row r="11" spans="1:26" x14ac:dyDescent="0.35">
      <c r="B11" s="3" t="s">
        <v>0</v>
      </c>
      <c r="C11" t="s">
        <v>657</v>
      </c>
    </row>
    <row r="12" spans="1:26" x14ac:dyDescent="0.35">
      <c r="B12" s="3" t="s">
        <v>0</v>
      </c>
      <c r="C12" t="s">
        <v>718</v>
      </c>
    </row>
    <row r="13" spans="1:26" x14ac:dyDescent="0.35">
      <c r="B13" s="3" t="s">
        <v>0</v>
      </c>
      <c r="C13" t="s">
        <v>719</v>
      </c>
    </row>
    <row r="14" spans="1:26" x14ac:dyDescent="0.35">
      <c r="B14" s="3"/>
      <c r="C14"/>
    </row>
    <row r="15" spans="1:26" x14ac:dyDescent="0.35">
      <c r="B15" s="6" t="s">
        <v>720</v>
      </c>
      <c r="C15"/>
    </row>
    <row r="16" spans="1:26" x14ac:dyDescent="0.35">
      <c r="B16" s="3" t="s">
        <v>0</v>
      </c>
      <c r="C16" t="s">
        <v>721</v>
      </c>
    </row>
    <row r="17" spans="2:26" x14ac:dyDescent="0.35">
      <c r="B17" s="3" t="s">
        <v>0</v>
      </c>
      <c r="C17" t="s">
        <v>722</v>
      </c>
    </row>
    <row r="18" spans="2:26" x14ac:dyDescent="0.35">
      <c r="B18" s="3" t="s">
        <v>0</v>
      </c>
      <c r="C18" t="s">
        <v>725</v>
      </c>
    </row>
    <row r="19" spans="2:26" x14ac:dyDescent="0.35">
      <c r="B19" s="3"/>
      <c r="C19" s="3" t="s">
        <v>0</v>
      </c>
      <c r="D19" t="s">
        <v>723</v>
      </c>
    </row>
    <row r="20" spans="2:26" x14ac:dyDescent="0.35">
      <c r="B20" s="3"/>
      <c r="C20" s="3" t="s">
        <v>0</v>
      </c>
      <c r="D20" t="s">
        <v>724</v>
      </c>
    </row>
    <row r="21" spans="2:26" x14ac:dyDescent="0.35">
      <c r="B21" s="3"/>
      <c r="C21" s="3" t="s">
        <v>0</v>
      </c>
      <c r="D21" t="s">
        <v>726</v>
      </c>
    </row>
    <row r="22" spans="2:26" x14ac:dyDescent="0.35">
      <c r="B22" s="3"/>
      <c r="C22" s="3" t="s">
        <v>0</v>
      </c>
      <c r="D22" t="s">
        <v>727</v>
      </c>
    </row>
    <row r="23" spans="2:26" x14ac:dyDescent="0.35">
      <c r="B23" s="3"/>
      <c r="C23" s="3" t="s">
        <v>0</v>
      </c>
      <c r="D23" t="s">
        <v>728</v>
      </c>
    </row>
    <row r="24" spans="2:26" x14ac:dyDescent="0.35">
      <c r="B24" s="3" t="s">
        <v>0</v>
      </c>
      <c r="C24" s="5" t="s">
        <v>729</v>
      </c>
    </row>
    <row r="25" spans="2:26" x14ac:dyDescent="0.35">
      <c r="B25" s="3" t="s">
        <v>0</v>
      </c>
      <c r="C25" s="5" t="s">
        <v>730</v>
      </c>
    </row>
    <row r="26" spans="2:26" x14ac:dyDescent="0.35">
      <c r="B26" s="3" t="s">
        <v>0</v>
      </c>
      <c r="C26" s="5" t="s">
        <v>731</v>
      </c>
    </row>
    <row r="27" spans="2:26" x14ac:dyDescent="0.35">
      <c r="B27" s="3" t="s">
        <v>0</v>
      </c>
      <c r="C27" s="5" t="s">
        <v>732</v>
      </c>
    </row>
    <row r="28" spans="2:26" x14ac:dyDescent="0.35">
      <c r="B28" s="3" t="s">
        <v>0</v>
      </c>
      <c r="C28" s="5" t="s">
        <v>733</v>
      </c>
    </row>
    <row r="29" spans="2:26" x14ac:dyDescent="0.35">
      <c r="B29" s="3" t="s">
        <v>0</v>
      </c>
      <c r="C29" s="5" t="s">
        <v>735</v>
      </c>
      <c r="Z29" s="4" t="s">
        <v>734</v>
      </c>
    </row>
    <row r="30" spans="2:26" x14ac:dyDescent="0.35">
      <c r="B30" s="3" t="s">
        <v>0</v>
      </c>
      <c r="C30" s="5" t="s">
        <v>736</v>
      </c>
    </row>
    <row r="31" spans="2:26" x14ac:dyDescent="0.35">
      <c r="B31" s="3"/>
      <c r="C31" s="3" t="s">
        <v>0</v>
      </c>
      <c r="D31" t="s">
        <v>737</v>
      </c>
    </row>
    <row r="32" spans="2:26" x14ac:dyDescent="0.35">
      <c r="B32" s="3"/>
      <c r="C32" s="3" t="s">
        <v>0</v>
      </c>
      <c r="D32" t="s">
        <v>738</v>
      </c>
    </row>
    <row r="33" spans="2:20" x14ac:dyDescent="0.35">
      <c r="B33" s="3"/>
      <c r="C33" s="3" t="s">
        <v>0</v>
      </c>
      <c r="D33" t="s">
        <v>739</v>
      </c>
    </row>
    <row r="34" spans="2:20" x14ac:dyDescent="0.35">
      <c r="B34" s="3"/>
      <c r="C34" s="3" t="s">
        <v>0</v>
      </c>
      <c r="D34" t="s">
        <v>740</v>
      </c>
    </row>
    <row r="35" spans="2:20" x14ac:dyDescent="0.35">
      <c r="B35" s="3"/>
      <c r="C35" s="3" t="s">
        <v>0</v>
      </c>
      <c r="D35" t="s">
        <v>741</v>
      </c>
    </row>
    <row r="36" spans="2:20" x14ac:dyDescent="0.35">
      <c r="B36" s="3"/>
      <c r="C36" s="3" t="s">
        <v>0</v>
      </c>
      <c r="D36" t="s">
        <v>742</v>
      </c>
    </row>
    <row r="37" spans="2:20" x14ac:dyDescent="0.35">
      <c r="B37" s="3"/>
      <c r="C37" s="3" t="s">
        <v>0</v>
      </c>
      <c r="D37" t="s">
        <v>743</v>
      </c>
    </row>
    <row r="38" spans="2:20" x14ac:dyDescent="0.35">
      <c r="B38" s="3"/>
      <c r="C38" s="3" t="s">
        <v>0</v>
      </c>
      <c r="D38" t="s">
        <v>744</v>
      </c>
    </row>
    <row r="39" spans="2:20" x14ac:dyDescent="0.35">
      <c r="B39" s="3"/>
      <c r="C39" s="3" t="s">
        <v>0</v>
      </c>
      <c r="D39" t="s">
        <v>745</v>
      </c>
    </row>
    <row r="40" spans="2:20" x14ac:dyDescent="0.35">
      <c r="B40" s="3"/>
      <c r="D40" s="3" t="s">
        <v>0</v>
      </c>
      <c r="E40" t="s">
        <v>746</v>
      </c>
    </row>
    <row r="41" spans="2:20" x14ac:dyDescent="0.35">
      <c r="B41" s="3"/>
      <c r="D41" s="3" t="s">
        <v>0</v>
      </c>
      <c r="E41" t="s">
        <v>747</v>
      </c>
    </row>
    <row r="42" spans="2:20" x14ac:dyDescent="0.35">
      <c r="B42" s="3"/>
      <c r="D42" s="3" t="s">
        <v>0</v>
      </c>
      <c r="E42" t="s">
        <v>748</v>
      </c>
      <c r="T42" s="109"/>
    </row>
    <row r="43" spans="2:20" x14ac:dyDescent="0.35">
      <c r="B43" s="3"/>
      <c r="C43" s="3" t="s">
        <v>0</v>
      </c>
      <c r="D43" t="s">
        <v>752</v>
      </c>
    </row>
    <row r="44" spans="2:20" x14ac:dyDescent="0.35">
      <c r="B44" s="3"/>
      <c r="D44" s="3" t="s">
        <v>0</v>
      </c>
      <c r="E44" t="s">
        <v>749</v>
      </c>
    </row>
    <row r="45" spans="2:20" x14ac:dyDescent="0.35">
      <c r="B45" s="3"/>
      <c r="D45" s="3" t="s">
        <v>0</v>
      </c>
      <c r="E45" t="s">
        <v>750</v>
      </c>
    </row>
    <row r="46" spans="2:20" x14ac:dyDescent="0.35">
      <c r="B46" s="3"/>
      <c r="D46" s="3" t="s">
        <v>0</v>
      </c>
      <c r="E46" t="s">
        <v>751</v>
      </c>
    </row>
    <row r="47" spans="2:20" x14ac:dyDescent="0.35">
      <c r="B47" s="3"/>
      <c r="C47" s="3" t="s">
        <v>0</v>
      </c>
      <c r="D47" t="s">
        <v>756</v>
      </c>
    </row>
    <row r="48" spans="2:20" x14ac:dyDescent="0.35">
      <c r="B48" s="3"/>
      <c r="D48" s="3" t="s">
        <v>0</v>
      </c>
      <c r="E48" t="s">
        <v>753</v>
      </c>
    </row>
    <row r="49" spans="2:26" x14ac:dyDescent="0.35">
      <c r="B49" s="3"/>
      <c r="D49" s="3" t="s">
        <v>0</v>
      </c>
      <c r="E49" t="s">
        <v>754</v>
      </c>
    </row>
    <row r="50" spans="2:26" x14ac:dyDescent="0.35">
      <c r="B50" s="3"/>
      <c r="D50" s="3" t="s">
        <v>0</v>
      </c>
      <c r="E50" t="s">
        <v>755</v>
      </c>
    </row>
    <row r="51" spans="2:26" x14ac:dyDescent="0.35">
      <c r="B51" s="3"/>
      <c r="D51" s="3"/>
    </row>
    <row r="52" spans="2:26" x14ac:dyDescent="0.35">
      <c r="B52" s="6" t="s">
        <v>757</v>
      </c>
      <c r="D52" s="3"/>
    </row>
    <row r="53" spans="2:26" x14ac:dyDescent="0.35">
      <c r="B53" s="3" t="s">
        <v>0</v>
      </c>
      <c r="C53" s="5" t="s">
        <v>758</v>
      </c>
      <c r="D53" s="3"/>
    </row>
    <row r="54" spans="2:26" x14ac:dyDescent="0.35">
      <c r="B54" s="3" t="s">
        <v>0</v>
      </c>
      <c r="C54" s="5" t="s">
        <v>759</v>
      </c>
      <c r="D54" s="3"/>
    </row>
    <row r="55" spans="2:26" x14ac:dyDescent="0.35">
      <c r="B55" s="3"/>
      <c r="C55" s="3" t="s">
        <v>0</v>
      </c>
      <c r="D55" s="5" t="s">
        <v>760</v>
      </c>
    </row>
    <row r="56" spans="2:26" x14ac:dyDescent="0.35">
      <c r="B56" s="3"/>
      <c r="C56" s="3" t="s">
        <v>0</v>
      </c>
      <c r="D56" s="5" t="s">
        <v>761</v>
      </c>
    </row>
    <row r="57" spans="2:26" x14ac:dyDescent="0.35">
      <c r="B57" s="3"/>
      <c r="C57" s="3" t="s">
        <v>0</v>
      </c>
      <c r="D57" s="5" t="s">
        <v>762</v>
      </c>
    </row>
    <row r="58" spans="2:26" x14ac:dyDescent="0.35">
      <c r="B58" s="3" t="s">
        <v>0</v>
      </c>
      <c r="C58" s="5" t="s">
        <v>763</v>
      </c>
      <c r="D58" s="3"/>
    </row>
    <row r="59" spans="2:26" x14ac:dyDescent="0.35">
      <c r="B59" s="3"/>
      <c r="C59" s="3" t="s">
        <v>0</v>
      </c>
      <c r="D59" s="5" t="s">
        <v>764</v>
      </c>
      <c r="Z59" s="4" t="str">
        <f>'# 9'!B2</f>
        <v>Calculation #1</v>
      </c>
    </row>
    <row r="60" spans="2:26" x14ac:dyDescent="0.35">
      <c r="B60" s="3"/>
      <c r="C60" s="3" t="s">
        <v>0</v>
      </c>
      <c r="D60" s="5" t="s">
        <v>797</v>
      </c>
    </row>
    <row r="61" spans="2:26" x14ac:dyDescent="0.35">
      <c r="B61" s="3"/>
      <c r="D61" s="3" t="s">
        <v>0</v>
      </c>
      <c r="E61" t="s">
        <v>772</v>
      </c>
    </row>
    <row r="62" spans="2:26" x14ac:dyDescent="0.35">
      <c r="B62" s="3"/>
      <c r="D62" s="3" t="s">
        <v>0</v>
      </c>
      <c r="E62" t="s">
        <v>796</v>
      </c>
    </row>
    <row r="63" spans="2:26" x14ac:dyDescent="0.35">
      <c r="B63" s="3"/>
      <c r="D63" s="3"/>
      <c r="E63" s="3" t="s">
        <v>0</v>
      </c>
      <c r="F63" s="2" t="s">
        <v>773</v>
      </c>
    </row>
    <row r="64" spans="2:26" x14ac:dyDescent="0.35">
      <c r="B64" s="3"/>
      <c r="D64" s="3"/>
      <c r="E64" s="3" t="s">
        <v>0</v>
      </c>
      <c r="F64" s="2" t="s">
        <v>774</v>
      </c>
    </row>
    <row r="65" spans="2:6" x14ac:dyDescent="0.35">
      <c r="B65" s="3"/>
      <c r="D65" s="3"/>
      <c r="E65" s="3" t="s">
        <v>0</v>
      </c>
      <c r="F65" s="2" t="s">
        <v>775</v>
      </c>
    </row>
    <row r="66" spans="2:6" x14ac:dyDescent="0.35">
      <c r="B66" s="3"/>
      <c r="D66" s="3"/>
      <c r="E66" s="3" t="s">
        <v>0</v>
      </c>
      <c r="F66" s="2" t="s">
        <v>776</v>
      </c>
    </row>
    <row r="67" spans="2:6" x14ac:dyDescent="0.35">
      <c r="D67" s="3"/>
      <c r="E67" s="3" t="s">
        <v>0</v>
      </c>
      <c r="F67" s="2" t="s">
        <v>777</v>
      </c>
    </row>
    <row r="68" spans="2:6" x14ac:dyDescent="0.35">
      <c r="D68" s="3"/>
      <c r="E68" s="3" t="s">
        <v>0</v>
      </c>
      <c r="F68" s="2" t="s">
        <v>778</v>
      </c>
    </row>
    <row r="69" spans="2:6" x14ac:dyDescent="0.35">
      <c r="D69" s="3"/>
      <c r="E69" s="3" t="s">
        <v>0</v>
      </c>
      <c r="F69" s="2" t="s">
        <v>779</v>
      </c>
    </row>
    <row r="70" spans="2:6" x14ac:dyDescent="0.35">
      <c r="D70" s="3"/>
      <c r="E70" s="3" t="s">
        <v>0</v>
      </c>
      <c r="F70" s="2" t="s">
        <v>780</v>
      </c>
    </row>
    <row r="71" spans="2:6" x14ac:dyDescent="0.35">
      <c r="D71" s="3"/>
      <c r="E71" s="3" t="s">
        <v>0</v>
      </c>
      <c r="F71" s="2" t="s">
        <v>781</v>
      </c>
    </row>
    <row r="72" spans="2:6" x14ac:dyDescent="0.35">
      <c r="D72" s="3"/>
      <c r="E72" s="3" t="s">
        <v>0</v>
      </c>
      <c r="F72" s="2" t="s">
        <v>782</v>
      </c>
    </row>
    <row r="73" spans="2:6" x14ac:dyDescent="0.35">
      <c r="D73" s="3"/>
      <c r="E73" s="3" t="s">
        <v>0</v>
      </c>
      <c r="F73" s="2" t="s">
        <v>783</v>
      </c>
    </row>
    <row r="74" spans="2:6" x14ac:dyDescent="0.35">
      <c r="D74" s="3"/>
      <c r="E74" s="3" t="s">
        <v>0</v>
      </c>
      <c r="F74" s="2" t="s">
        <v>784</v>
      </c>
    </row>
    <row r="75" spans="2:6" x14ac:dyDescent="0.35">
      <c r="D75" s="3"/>
      <c r="E75" s="3" t="s">
        <v>0</v>
      </c>
      <c r="F75" s="2" t="s">
        <v>785</v>
      </c>
    </row>
    <row r="76" spans="2:6" x14ac:dyDescent="0.35">
      <c r="D76" s="3"/>
      <c r="E76" s="3" t="s">
        <v>0</v>
      </c>
      <c r="F76" s="2" t="s">
        <v>786</v>
      </c>
    </row>
    <row r="77" spans="2:6" x14ac:dyDescent="0.35">
      <c r="D77" s="3"/>
      <c r="E77" s="3" t="s">
        <v>0</v>
      </c>
      <c r="F77" s="2" t="s">
        <v>787</v>
      </c>
    </row>
    <row r="78" spans="2:6" x14ac:dyDescent="0.35">
      <c r="D78" s="3"/>
      <c r="E78" s="3" t="s">
        <v>0</v>
      </c>
      <c r="F78" s="2" t="s">
        <v>788</v>
      </c>
    </row>
    <row r="79" spans="2:6" x14ac:dyDescent="0.35">
      <c r="D79" s="3"/>
      <c r="E79" s="3" t="s">
        <v>0</v>
      </c>
      <c r="F79" s="2" t="s">
        <v>789</v>
      </c>
    </row>
    <row r="80" spans="2:6" x14ac:dyDescent="0.35">
      <c r="D80" s="3"/>
      <c r="E80" s="3" t="s">
        <v>0</v>
      </c>
      <c r="F80" s="2" t="s">
        <v>790</v>
      </c>
    </row>
    <row r="81" spans="2:26" x14ac:dyDescent="0.35">
      <c r="D81" s="3"/>
      <c r="E81" s="3" t="s">
        <v>0</v>
      </c>
      <c r="F81" s="2" t="s">
        <v>791</v>
      </c>
    </row>
    <row r="82" spans="2:26" x14ac:dyDescent="0.35">
      <c r="D82" s="3"/>
      <c r="E82" s="3" t="s">
        <v>0</v>
      </c>
      <c r="F82" s="2" t="s">
        <v>792</v>
      </c>
    </row>
    <row r="83" spans="2:26" x14ac:dyDescent="0.35">
      <c r="D83" s="3"/>
      <c r="E83" s="3" t="s">
        <v>0</v>
      </c>
      <c r="F83" s="2" t="s">
        <v>793</v>
      </c>
    </row>
    <row r="84" spans="2:26" x14ac:dyDescent="0.35">
      <c r="D84" s="3"/>
      <c r="E84" s="3" t="s">
        <v>0</v>
      </c>
      <c r="F84" s="2" t="s">
        <v>794</v>
      </c>
    </row>
    <row r="85" spans="2:26" x14ac:dyDescent="0.35">
      <c r="D85" s="3"/>
      <c r="E85" s="3" t="s">
        <v>0</v>
      </c>
      <c r="F85" s="2" t="s">
        <v>795</v>
      </c>
    </row>
    <row r="86" spans="2:26" x14ac:dyDescent="0.35">
      <c r="C86" s="3" t="s">
        <v>0</v>
      </c>
      <c r="D86" s="5" t="s">
        <v>798</v>
      </c>
      <c r="F86" s="2"/>
    </row>
    <row r="87" spans="2:26" x14ac:dyDescent="0.35">
      <c r="D87" s="3" t="s">
        <v>0</v>
      </c>
      <c r="E87" t="s">
        <v>799</v>
      </c>
      <c r="F87" s="2"/>
    </row>
    <row r="88" spans="2:26" x14ac:dyDescent="0.35">
      <c r="D88" s="3" t="s">
        <v>0</v>
      </c>
      <c r="E88" t="s">
        <v>800</v>
      </c>
      <c r="F88" s="2"/>
    </row>
    <row r="89" spans="2:26" x14ac:dyDescent="0.35">
      <c r="D89" s="3" t="s">
        <v>0</v>
      </c>
      <c r="E89" t="s">
        <v>801</v>
      </c>
      <c r="F89" s="2"/>
    </row>
    <row r="90" spans="2:26" x14ac:dyDescent="0.35">
      <c r="B90" s="3" t="s">
        <v>0</v>
      </c>
      <c r="C90" s="5" t="s">
        <v>802</v>
      </c>
      <c r="D90" s="3"/>
    </row>
    <row r="91" spans="2:26" x14ac:dyDescent="0.35">
      <c r="B91" s="3"/>
      <c r="C91" s="3" t="s">
        <v>0</v>
      </c>
      <c r="D91" s="5" t="s">
        <v>803</v>
      </c>
      <c r="Z91" s="4" t="str">
        <f>'# 9'!G2</f>
        <v>Calculation #2</v>
      </c>
    </row>
    <row r="92" spans="2:26" x14ac:dyDescent="0.35">
      <c r="B92" s="3"/>
      <c r="C92" s="3" t="s">
        <v>0</v>
      </c>
      <c r="D92" s="5" t="s">
        <v>804</v>
      </c>
    </row>
    <row r="93" spans="2:26" x14ac:dyDescent="0.35">
      <c r="B93" s="3"/>
      <c r="C93" s="3" t="s">
        <v>0</v>
      </c>
      <c r="D93" s="5" t="s">
        <v>810</v>
      </c>
    </row>
    <row r="94" spans="2:26" x14ac:dyDescent="0.35">
      <c r="B94" s="3"/>
      <c r="C94" s="3" t="s">
        <v>0</v>
      </c>
      <c r="D94" s="5" t="s">
        <v>811</v>
      </c>
    </row>
    <row r="95" spans="2:26" x14ac:dyDescent="0.35">
      <c r="B95" s="3"/>
      <c r="C95" s="3" t="s">
        <v>0</v>
      </c>
      <c r="D95" s="5" t="s">
        <v>812</v>
      </c>
      <c r="E95" s="3"/>
      <c r="F95" s="2"/>
    </row>
    <row r="96" spans="2:26" x14ac:dyDescent="0.35">
      <c r="D96" s="3"/>
      <c r="F96" s="2"/>
    </row>
    <row r="97" spans="1:26" ht="17" x14ac:dyDescent="0.4">
      <c r="B97" s="9" t="s">
        <v>53</v>
      </c>
      <c r="C97" s="8"/>
      <c r="D97" s="8"/>
      <c r="E97" s="7"/>
      <c r="F97" s="7"/>
      <c r="G97" s="7"/>
      <c r="H97" s="7"/>
      <c r="I97" s="7"/>
      <c r="J97" s="7"/>
      <c r="K97" s="7"/>
      <c r="L97" s="7"/>
      <c r="M97" s="7"/>
      <c r="N97" s="7"/>
      <c r="O97" s="7"/>
      <c r="P97" s="7"/>
      <c r="Q97" s="7"/>
      <c r="R97" s="7"/>
      <c r="S97" s="7"/>
      <c r="T97" s="7"/>
      <c r="U97" s="7"/>
      <c r="V97" s="7"/>
      <c r="W97" s="7"/>
      <c r="X97" s="7"/>
      <c r="Y97" s="7"/>
      <c r="Z97" s="8"/>
    </row>
    <row r="98" spans="1:26" s="6" customFormat="1" x14ac:dyDescent="0.35">
      <c r="A98" s="2"/>
      <c r="C98" s="3"/>
      <c r="Z98" s="34"/>
    </row>
    <row r="99" spans="1:26" s="6" customFormat="1" x14ac:dyDescent="0.35">
      <c r="A99" s="2"/>
      <c r="B99" s="6" t="s">
        <v>813</v>
      </c>
      <c r="C99" s="3"/>
      <c r="Z99" s="34"/>
    </row>
    <row r="100" spans="1:26" s="6" customFormat="1" x14ac:dyDescent="0.35">
      <c r="A100" s="2"/>
      <c r="B100" s="3" t="s">
        <v>0</v>
      </c>
      <c r="C100" s="5" t="s">
        <v>814</v>
      </c>
      <c r="Z100" s="34"/>
    </row>
    <row r="101" spans="1:26" s="6" customFormat="1" x14ac:dyDescent="0.35">
      <c r="A101" s="2"/>
      <c r="B101" s="3" t="s">
        <v>0</v>
      </c>
      <c r="C101" s="5" t="s">
        <v>815</v>
      </c>
      <c r="Z101" s="34"/>
    </row>
    <row r="102" spans="1:26" s="6" customFormat="1" x14ac:dyDescent="0.35">
      <c r="A102" s="2"/>
      <c r="B102" s="3"/>
      <c r="C102" s="5" t="s">
        <v>816</v>
      </c>
      <c r="Z102" s="34"/>
    </row>
    <row r="103" spans="1:26" s="6" customFormat="1" x14ac:dyDescent="0.35">
      <c r="A103" s="2"/>
      <c r="B103" s="3"/>
      <c r="C103" s="5" t="s">
        <v>817</v>
      </c>
      <c r="Z103" s="34"/>
    </row>
    <row r="104" spans="1:26" s="6" customFormat="1" x14ac:dyDescent="0.35">
      <c r="A104" s="2"/>
      <c r="B104" s="3"/>
      <c r="C104" s="37">
        <v>1</v>
      </c>
      <c r="D104" s="6" t="s">
        <v>818</v>
      </c>
      <c r="Z104" s="34"/>
    </row>
    <row r="105" spans="1:26" s="6" customFormat="1" x14ac:dyDescent="0.35">
      <c r="A105" s="2"/>
      <c r="B105" s="3"/>
      <c r="C105" s="37">
        <v>2</v>
      </c>
      <c r="D105" s="6" t="s">
        <v>819</v>
      </c>
      <c r="Z105" s="34"/>
    </row>
    <row r="106" spans="1:26" s="6" customFormat="1" x14ac:dyDescent="0.35">
      <c r="A106" s="2"/>
      <c r="B106" s="3"/>
      <c r="C106" s="37">
        <v>3</v>
      </c>
      <c r="D106" s="6" t="s">
        <v>820</v>
      </c>
      <c r="Z106" s="34"/>
    </row>
    <row r="107" spans="1:26" s="6" customFormat="1" x14ac:dyDescent="0.35">
      <c r="A107" s="2"/>
      <c r="B107" s="3"/>
      <c r="C107" s="37">
        <v>4</v>
      </c>
      <c r="D107" s="6" t="s">
        <v>821</v>
      </c>
      <c r="Z107" s="34"/>
    </row>
    <row r="108" spans="1:26" s="6" customFormat="1" x14ac:dyDescent="0.35">
      <c r="A108" s="2"/>
      <c r="B108" s="3"/>
      <c r="C108" s="5"/>
      <c r="Z108" s="34"/>
    </row>
    <row r="109" spans="1:26" s="6" customFormat="1" x14ac:dyDescent="0.35">
      <c r="A109" s="2"/>
      <c r="B109" s="3"/>
      <c r="C109" s="5"/>
      <c r="Z109" s="34"/>
    </row>
    <row r="110" spans="1:26" s="6" customFormat="1" x14ac:dyDescent="0.35">
      <c r="A110" s="2"/>
      <c r="B110" s="3"/>
      <c r="C110" s="5"/>
      <c r="Z110" s="34"/>
    </row>
    <row r="111" spans="1:26" s="6" customFormat="1" x14ac:dyDescent="0.35">
      <c r="A111" s="2"/>
      <c r="B111" s="3"/>
      <c r="C111" s="5"/>
      <c r="Z111" s="34"/>
    </row>
  </sheetData>
  <hyperlinks>
    <hyperlink ref="Z29" r:id="rId1" xr:uid="{34C850EC-5C25-48C9-A3D1-777D2F27F339}"/>
    <hyperlink ref="Z59" location="'# 9'!A1" display="'# 9'!A1" xr:uid="{E31523DA-FFFF-4756-BEA7-5F4D8DF3F7F1}"/>
    <hyperlink ref="Z91" location="'# 9'!G2" display="'# 9'!G2" xr:uid="{62A85212-2EFF-49A9-AF1B-3FC93FBD6E2F}"/>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EEF0-3182-4848-84A7-5630597C8EE1}">
  <sheetPr>
    <tabColor theme="0" tint="-0.14999847407452621"/>
    <pageSetUpPr autoPageBreaks="0"/>
  </sheetPr>
  <dimension ref="A2:Z13"/>
  <sheetViews>
    <sheetView showGridLines="0" zoomScaleNormal="100" workbookViewId="0">
      <selection activeCell="B2" sqref="B2:H13"/>
    </sheetView>
  </sheetViews>
  <sheetFormatPr defaultRowHeight="14.5" x14ac:dyDescent="0.35"/>
  <cols>
    <col min="1" max="1" width="4.1796875" customWidth="1"/>
    <col min="2" max="2" width="4.1796875" style="2" customWidth="1"/>
    <col min="3" max="3" width="4.1796875" style="5" customWidth="1"/>
    <col min="4" max="7" width="4.1796875" customWidth="1"/>
    <col min="10" max="25" width="10.26953125" customWidth="1"/>
    <col min="26" max="26" width="26.81640625" style="3" bestFit="1" customWidth="1"/>
    <col min="31" max="31" width="36.81640625" bestFit="1" customWidth="1"/>
    <col min="32" max="33" width="36.54296875" customWidth="1"/>
  </cols>
  <sheetData>
    <row r="2" spans="1:26" x14ac:dyDescent="0.35">
      <c r="B2" s="37">
        <f>'The Guidelines'!B60</f>
        <v>10</v>
      </c>
      <c r="C2" s="2" t="str">
        <f>'The Guidelines'!C60</f>
        <v>Pay off all your debt</v>
      </c>
    </row>
    <row r="3" spans="1:26" x14ac:dyDescent="0.35">
      <c r="B3" s="3" t="str">
        <f>'The Guidelines'!B61</f>
        <v>▪</v>
      </c>
      <c r="C3" t="str">
        <f>'The Guidelines'!C61</f>
        <v>Pay off your house, your cars, student loans, and anything else outstanding to live a debt-free life. This step is also optional if you rather use the money to invest.</v>
      </c>
    </row>
    <row r="5" spans="1:26" s="11" customFormat="1" ht="17" x14ac:dyDescent="0.4">
      <c r="B5" s="10" t="s">
        <v>64</v>
      </c>
      <c r="C5" s="12"/>
      <c r="Z5" s="33"/>
    </row>
    <row r="7" spans="1:26" ht="17" x14ac:dyDescent="0.4">
      <c r="B7" s="9" t="s">
        <v>63</v>
      </c>
      <c r="C7" s="8"/>
      <c r="D7" s="8"/>
      <c r="E7" s="7"/>
      <c r="F7" s="7"/>
      <c r="G7" s="7"/>
      <c r="H7" s="7"/>
      <c r="I7" s="7"/>
      <c r="J7" s="7"/>
      <c r="K7" s="7"/>
      <c r="L7" s="7"/>
      <c r="M7" s="7"/>
      <c r="N7" s="7"/>
      <c r="O7" s="7"/>
      <c r="P7" s="7"/>
      <c r="Q7" s="7"/>
      <c r="R7" s="7"/>
      <c r="S7" s="7"/>
      <c r="T7" s="7"/>
      <c r="U7" s="7"/>
      <c r="V7" s="7"/>
      <c r="W7" s="7"/>
      <c r="X7" s="7"/>
      <c r="Y7" s="7"/>
      <c r="Z7" s="8"/>
    </row>
    <row r="8" spans="1:26" ht="17" x14ac:dyDescent="0.4">
      <c r="B8" s="10"/>
      <c r="C8" s="3"/>
      <c r="D8" s="3"/>
    </row>
    <row r="9" spans="1:26" s="6" customFormat="1" x14ac:dyDescent="0.35">
      <c r="A9" s="2"/>
      <c r="B9" s="6" t="s">
        <v>822</v>
      </c>
      <c r="Z9" s="34"/>
    </row>
    <row r="10" spans="1:26" x14ac:dyDescent="0.35">
      <c r="B10" s="3" t="s">
        <v>0</v>
      </c>
      <c r="C10" t="s">
        <v>656</v>
      </c>
    </row>
    <row r="11" spans="1:26" x14ac:dyDescent="0.35">
      <c r="B11" s="3" t="s">
        <v>0</v>
      </c>
      <c r="C11" t="s">
        <v>657</v>
      </c>
    </row>
    <row r="12" spans="1:26" x14ac:dyDescent="0.35">
      <c r="B12" s="3" t="s">
        <v>0</v>
      </c>
      <c r="C12" t="s">
        <v>823</v>
      </c>
    </row>
    <row r="13" spans="1:26" x14ac:dyDescent="0.35">
      <c r="B13" s="3" t="s">
        <v>0</v>
      </c>
      <c r="C13" t="s">
        <v>824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7378-1FA2-44E3-B9D1-10773E2D8ACC}">
  <sheetPr>
    <tabColor theme="9" tint="-0.249977111117893"/>
  </sheetPr>
  <dimension ref="A1"/>
  <sheetViews>
    <sheetView tabSelected="1" view="pageBreakPreview" zoomScale="60" zoomScaleNormal="100" workbookViewId="0"/>
  </sheetViews>
  <sheetFormatPr defaultRowHeight="14.5" x14ac:dyDescent="0.35"/>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6E2E-255A-43FD-AAA0-F0F5C79AA6D3}">
  <sheetPr>
    <tabColor theme="9" tint="0.59999389629810485"/>
  </sheetPr>
  <dimension ref="B1:S48"/>
  <sheetViews>
    <sheetView showGridLines="0" tabSelected="1" zoomScaleNormal="100" workbookViewId="0"/>
  </sheetViews>
  <sheetFormatPr defaultColWidth="9.1796875" defaultRowHeight="14.5" x14ac:dyDescent="0.35"/>
  <cols>
    <col min="1" max="1" width="1.7265625" style="136" customWidth="1"/>
    <col min="2" max="2" width="17.1796875" style="136" customWidth="1"/>
    <col min="3" max="3" width="3.453125" style="136" customWidth="1"/>
    <col min="4" max="4" width="27.1796875" style="136" bestFit="1" customWidth="1"/>
    <col min="5" max="8" width="16" style="136" customWidth="1"/>
    <col min="9" max="9" width="2.7265625" style="136" customWidth="1"/>
    <col min="10" max="10" width="2.7265625" style="142" customWidth="1"/>
    <col min="11" max="12" width="20" style="136" customWidth="1"/>
    <col min="13" max="13" width="2" style="136" customWidth="1"/>
    <col min="14" max="15" width="20" style="136" customWidth="1"/>
    <col min="16" max="16" width="2.7265625" style="136" customWidth="1"/>
    <col min="17" max="17" width="2.7265625" style="142" customWidth="1"/>
    <col min="18" max="18" width="21.453125" style="136" customWidth="1"/>
    <col min="19" max="19" width="13.1796875" style="136" customWidth="1"/>
    <col min="20" max="21" width="13.54296875" style="136" customWidth="1"/>
    <col min="22" max="22" width="4.26953125" style="136" customWidth="1"/>
    <col min="23" max="23" width="15.453125" style="136" bestFit="1" customWidth="1"/>
    <col min="24" max="24" width="14" style="136" customWidth="1"/>
    <col min="25" max="25" width="4.26953125" style="136" customWidth="1"/>
    <col min="26" max="26" width="15.453125" style="136" bestFit="1" customWidth="1"/>
    <col min="27" max="27" width="14" style="136" customWidth="1"/>
    <col min="28" max="28" width="4.26953125" style="136" customWidth="1"/>
    <col min="29" max="29" width="17.7265625" style="136" bestFit="1" customWidth="1"/>
    <col min="30" max="30" width="14" style="136" customWidth="1"/>
    <col min="31" max="31" width="2.453125" style="136" customWidth="1"/>
    <col min="32" max="16384" width="9.1796875" style="136"/>
  </cols>
  <sheetData>
    <row r="1" spans="2:19" ht="15" customHeight="1" x14ac:dyDescent="0.35">
      <c r="G1" s="137"/>
      <c r="H1" s="137"/>
      <c r="I1" s="137"/>
      <c r="J1" s="137"/>
      <c r="K1" s="137"/>
      <c r="L1" s="137"/>
      <c r="M1" s="137"/>
      <c r="N1" s="137"/>
      <c r="O1" s="137"/>
      <c r="P1" s="137"/>
      <c r="Q1" s="137"/>
      <c r="R1" s="137"/>
      <c r="S1" s="137"/>
    </row>
    <row r="2" spans="2:19" ht="15" thickBot="1" x14ac:dyDescent="0.4">
      <c r="B2" s="138" t="s">
        <v>435</v>
      </c>
      <c r="C2" s="138"/>
      <c r="D2" s="138"/>
      <c r="E2" s="138"/>
      <c r="F2" s="139"/>
      <c r="G2" s="139"/>
      <c r="H2" s="139"/>
      <c r="I2" s="139"/>
      <c r="J2" s="139"/>
      <c r="K2" s="139"/>
      <c r="L2" s="139"/>
      <c r="M2" s="139"/>
      <c r="N2" s="139"/>
      <c r="O2" s="139"/>
      <c r="P2" s="139"/>
      <c r="Q2" s="139"/>
      <c r="R2" s="139"/>
      <c r="S2" s="139"/>
    </row>
    <row r="3" spans="2:19" ht="15" customHeight="1" x14ac:dyDescent="0.35">
      <c r="I3" s="137"/>
      <c r="J3" s="137"/>
      <c r="K3" s="137"/>
      <c r="L3" s="137"/>
      <c r="M3" s="137"/>
      <c r="N3" s="137"/>
      <c r="O3" s="137"/>
      <c r="P3" s="137"/>
      <c r="Q3" s="137"/>
      <c r="R3" s="137"/>
    </row>
    <row r="5" spans="2:19" ht="16" x14ac:dyDescent="0.35">
      <c r="B5" s="140" t="s">
        <v>848</v>
      </c>
      <c r="C5" s="140"/>
      <c r="D5" s="140"/>
      <c r="E5" s="140"/>
      <c r="F5" s="141"/>
      <c r="G5" s="141"/>
      <c r="H5" s="141"/>
      <c r="I5" s="137"/>
      <c r="K5" s="140" t="s">
        <v>849</v>
      </c>
      <c r="L5" s="141"/>
      <c r="M5" s="141"/>
      <c r="N5" s="141"/>
      <c r="O5" s="141"/>
      <c r="P5" s="137"/>
      <c r="R5" s="140" t="s">
        <v>850</v>
      </c>
      <c r="S5" s="141"/>
    </row>
    <row r="6" spans="2:19" ht="15" customHeight="1" x14ac:dyDescent="0.35">
      <c r="B6" s="137"/>
      <c r="C6" s="137"/>
      <c r="D6" s="137"/>
      <c r="E6" s="137"/>
      <c r="F6" s="137"/>
      <c r="G6" s="137"/>
      <c r="H6" s="137"/>
      <c r="I6" s="137"/>
      <c r="K6" s="137"/>
      <c r="L6" s="137"/>
      <c r="M6" s="137"/>
      <c r="N6" s="137"/>
      <c r="P6" s="137"/>
      <c r="R6" s="137"/>
      <c r="S6" s="137"/>
    </row>
    <row r="7" spans="2:19" s="147" customFormat="1" ht="29" x14ac:dyDescent="0.35">
      <c r="B7" s="219" t="s">
        <v>851</v>
      </c>
      <c r="C7" s="143"/>
      <c r="D7" s="144" t="s">
        <v>383</v>
      </c>
      <c r="E7" s="144" t="s">
        <v>384</v>
      </c>
      <c r="F7" s="144" t="s">
        <v>385</v>
      </c>
      <c r="G7" s="144" t="s">
        <v>386</v>
      </c>
      <c r="H7" s="144" t="s">
        <v>387</v>
      </c>
      <c r="I7" s="145"/>
      <c r="J7" s="146"/>
      <c r="K7" s="140" t="s">
        <v>388</v>
      </c>
      <c r="L7" s="141"/>
      <c r="M7" s="145"/>
      <c r="N7" s="140" t="s">
        <v>389</v>
      </c>
      <c r="O7" s="141"/>
      <c r="P7" s="145"/>
      <c r="Q7" s="146"/>
      <c r="R7" s="140" t="s">
        <v>390</v>
      </c>
      <c r="S7" s="140"/>
    </row>
    <row r="8" spans="2:19" ht="15" customHeight="1" x14ac:dyDescent="0.35">
      <c r="B8" s="219"/>
      <c r="C8" s="143"/>
      <c r="D8" s="148" t="s">
        <v>391</v>
      </c>
      <c r="E8" s="149" t="s">
        <v>392</v>
      </c>
      <c r="F8" s="150">
        <v>4063</v>
      </c>
      <c r="G8" s="151">
        <f>_xlfn.XLOOKUP(E8,Mapping!A:A,Mapping!B:B,"",0,1)</f>
        <v>1</v>
      </c>
      <c r="H8" s="152">
        <f>+F8*G8</f>
        <v>4063</v>
      </c>
      <c r="I8" s="137"/>
      <c r="K8" s="153" t="s">
        <v>393</v>
      </c>
      <c r="L8" s="150"/>
      <c r="M8" s="137"/>
      <c r="N8" s="153" t="s">
        <v>394</v>
      </c>
      <c r="O8" s="150"/>
      <c r="P8" s="137"/>
      <c r="R8" s="154" t="s">
        <v>211</v>
      </c>
      <c r="S8" s="154">
        <f>IF(H15=0,H27,H15)</f>
        <v>4063</v>
      </c>
    </row>
    <row r="9" spans="2:19" ht="15" customHeight="1" x14ac:dyDescent="0.35">
      <c r="B9" s="219"/>
      <c r="C9" s="143"/>
      <c r="D9" s="149"/>
      <c r="E9" s="149"/>
      <c r="F9" s="150"/>
      <c r="G9" s="151">
        <f>_xlfn.XLOOKUP(E9,Mapping!A:A,Mapping!B:B,"",0,1)</f>
        <v>0</v>
      </c>
      <c r="H9" s="152">
        <f t="shared" ref="H9:H14" si="0">+F9*G9</f>
        <v>0</v>
      </c>
      <c r="I9" s="137"/>
      <c r="K9" s="153" t="s">
        <v>395</v>
      </c>
      <c r="L9" s="150"/>
      <c r="M9" s="137"/>
      <c r="N9" s="153" t="s">
        <v>396</v>
      </c>
      <c r="O9" s="150"/>
      <c r="P9" s="137"/>
      <c r="R9" s="137" t="s">
        <v>494</v>
      </c>
      <c r="S9" s="137">
        <f>-SUM(L:L)</f>
        <v>0</v>
      </c>
    </row>
    <row r="10" spans="2:19" ht="15" customHeight="1" x14ac:dyDescent="0.35">
      <c r="B10" s="219"/>
      <c r="C10" s="143"/>
      <c r="D10" s="149"/>
      <c r="E10" s="149"/>
      <c r="F10" s="150"/>
      <c r="G10" s="151">
        <f>_xlfn.XLOOKUP(E10,Mapping!A:A,Mapping!B:B,"",0,1)</f>
        <v>0</v>
      </c>
      <c r="H10" s="152">
        <f t="shared" si="0"/>
        <v>0</v>
      </c>
      <c r="I10" s="137"/>
      <c r="K10" s="153" t="s">
        <v>397</v>
      </c>
      <c r="L10" s="150"/>
      <c r="M10" s="137"/>
      <c r="N10" s="153" t="s">
        <v>398</v>
      </c>
      <c r="O10" s="150"/>
      <c r="P10" s="137"/>
      <c r="R10" s="155" t="s">
        <v>495</v>
      </c>
      <c r="S10" s="155">
        <f>-SUM(O:O)</f>
        <v>0</v>
      </c>
    </row>
    <row r="11" spans="2:19" ht="15" customHeight="1" x14ac:dyDescent="0.35">
      <c r="B11" s="219"/>
      <c r="C11" s="143"/>
      <c r="D11" s="149"/>
      <c r="E11" s="149"/>
      <c r="F11" s="150"/>
      <c r="G11" s="151">
        <f>_xlfn.XLOOKUP(E11,Mapping!A:A,Mapping!B:B,"",0,1)</f>
        <v>0</v>
      </c>
      <c r="H11" s="152">
        <f t="shared" si="0"/>
        <v>0</v>
      </c>
      <c r="I11" s="137"/>
      <c r="K11" s="153" t="s">
        <v>399</v>
      </c>
      <c r="L11" s="150"/>
      <c r="M11" s="137"/>
      <c r="N11" s="153" t="s">
        <v>400</v>
      </c>
      <c r="O11" s="150"/>
      <c r="P11" s="137"/>
      <c r="R11" s="137" t="s">
        <v>401</v>
      </c>
      <c r="S11" s="137">
        <f>SUM(S8:S10)</f>
        <v>4063</v>
      </c>
    </row>
    <row r="12" spans="2:19" ht="15" customHeight="1" x14ac:dyDescent="0.35">
      <c r="D12" s="149"/>
      <c r="E12" s="149"/>
      <c r="F12" s="150"/>
      <c r="G12" s="151">
        <f>_xlfn.XLOOKUP(E12,Mapping!A:A,Mapping!B:B,"",0,1)</f>
        <v>0</v>
      </c>
      <c r="H12" s="152">
        <f t="shared" si="0"/>
        <v>0</v>
      </c>
      <c r="I12" s="137"/>
      <c r="K12" s="153" t="s">
        <v>402</v>
      </c>
      <c r="L12" s="150"/>
      <c r="M12" s="137"/>
      <c r="N12" s="153" t="s">
        <v>403</v>
      </c>
      <c r="O12" s="156"/>
      <c r="P12" s="137"/>
    </row>
    <row r="13" spans="2:19" ht="15" customHeight="1" x14ac:dyDescent="0.35">
      <c r="D13" s="149"/>
      <c r="E13" s="149"/>
      <c r="F13" s="150"/>
      <c r="G13" s="151">
        <f>_xlfn.XLOOKUP(E13,Mapping!A:A,Mapping!B:B,"",0,1)</f>
        <v>0</v>
      </c>
      <c r="H13" s="152">
        <f t="shared" si="0"/>
        <v>0</v>
      </c>
      <c r="I13" s="137"/>
      <c r="K13" s="153" t="s">
        <v>404</v>
      </c>
      <c r="L13" s="150"/>
      <c r="M13" s="137"/>
      <c r="N13" s="153" t="s">
        <v>405</v>
      </c>
      <c r="O13" s="156"/>
      <c r="P13" s="137"/>
    </row>
    <row r="14" spans="2:19" ht="15" customHeight="1" x14ac:dyDescent="0.35">
      <c r="D14" s="149"/>
      <c r="E14" s="149"/>
      <c r="F14" s="150"/>
      <c r="G14" s="151">
        <f>_xlfn.XLOOKUP(E14,Mapping!A:A,Mapping!B:B,"",0,1)</f>
        <v>0</v>
      </c>
      <c r="H14" s="152">
        <f t="shared" si="0"/>
        <v>0</v>
      </c>
      <c r="I14" s="137"/>
      <c r="K14" s="153" t="s">
        <v>406</v>
      </c>
      <c r="L14" s="150"/>
      <c r="M14" s="137"/>
      <c r="N14" s="153" t="s">
        <v>407</v>
      </c>
      <c r="O14" s="156"/>
      <c r="P14" s="137"/>
    </row>
    <row r="15" spans="2:19" ht="15" thickBot="1" x14ac:dyDescent="0.4">
      <c r="D15" s="157" t="s">
        <v>408</v>
      </c>
      <c r="E15" s="158"/>
      <c r="F15" s="158"/>
      <c r="G15" s="159"/>
      <c r="H15" s="160">
        <f>SUM(H8:H14)</f>
        <v>4063</v>
      </c>
      <c r="I15" s="137"/>
      <c r="K15" s="153" t="s">
        <v>409</v>
      </c>
      <c r="L15" s="150"/>
      <c r="M15" s="137"/>
      <c r="N15" s="153" t="s">
        <v>410</v>
      </c>
      <c r="O15" s="156"/>
      <c r="P15" s="137"/>
    </row>
    <row r="16" spans="2:19" ht="15" customHeight="1" thickTop="1" x14ac:dyDescent="0.35">
      <c r="G16" s="137"/>
      <c r="I16" s="137"/>
      <c r="K16" s="153" t="s">
        <v>411</v>
      </c>
      <c r="L16" s="150"/>
      <c r="M16" s="137"/>
      <c r="N16" s="153" t="s">
        <v>412</v>
      </c>
      <c r="O16" s="156"/>
      <c r="P16" s="137"/>
    </row>
    <row r="17" spans="2:18" ht="16" x14ac:dyDescent="0.35">
      <c r="B17" s="161" t="s">
        <v>413</v>
      </c>
      <c r="G17" s="137"/>
      <c r="K17" s="153" t="s">
        <v>414</v>
      </c>
      <c r="L17" s="150"/>
      <c r="N17" s="153" t="s">
        <v>415</v>
      </c>
      <c r="O17" s="156"/>
    </row>
    <row r="18" spans="2:18" ht="15" customHeight="1" x14ac:dyDescent="0.35">
      <c r="B18" s="162" t="s">
        <v>416</v>
      </c>
      <c r="G18" s="137"/>
      <c r="H18" s="137"/>
      <c r="K18" s="153" t="s">
        <v>417</v>
      </c>
      <c r="L18" s="150"/>
      <c r="N18" s="153"/>
      <c r="O18" s="156"/>
    </row>
    <row r="19" spans="2:18" ht="15" customHeight="1" x14ac:dyDescent="0.35">
      <c r="B19" s="162" t="s">
        <v>418</v>
      </c>
      <c r="G19" s="137"/>
      <c r="H19" s="137"/>
      <c r="K19" s="153" t="s">
        <v>419</v>
      </c>
      <c r="L19" s="150"/>
      <c r="N19" s="153"/>
      <c r="O19" s="156"/>
    </row>
    <row r="20" spans="2:18" ht="15" customHeight="1" x14ac:dyDescent="0.35">
      <c r="B20" s="162" t="s">
        <v>420</v>
      </c>
      <c r="F20" s="163"/>
      <c r="G20" s="137"/>
      <c r="H20" s="137"/>
      <c r="K20" s="153" t="s">
        <v>421</v>
      </c>
      <c r="L20" s="149"/>
      <c r="N20" s="153"/>
      <c r="O20" s="156"/>
    </row>
    <row r="21" spans="2:18" ht="15" customHeight="1" x14ac:dyDescent="0.35">
      <c r="B21" s="162"/>
      <c r="F21" s="163"/>
      <c r="G21" s="137"/>
      <c r="H21" s="137"/>
      <c r="K21" s="153" t="s">
        <v>422</v>
      </c>
      <c r="L21" s="149"/>
      <c r="N21" s="153"/>
      <c r="O21" s="156"/>
    </row>
    <row r="22" spans="2:18" ht="15" customHeight="1" x14ac:dyDescent="0.35">
      <c r="E22" s="164" t="s">
        <v>391</v>
      </c>
      <c r="F22" s="164" t="s">
        <v>391</v>
      </c>
      <c r="G22" s="164" t="s">
        <v>391</v>
      </c>
      <c r="H22" s="165" t="s">
        <v>159</v>
      </c>
      <c r="K22" s="153" t="s">
        <v>423</v>
      </c>
      <c r="L22" s="149"/>
      <c r="N22" s="153"/>
      <c r="O22" s="156"/>
    </row>
    <row r="23" spans="2:18" ht="15" customHeight="1" x14ac:dyDescent="0.35">
      <c r="B23" s="219" t="s">
        <v>852</v>
      </c>
      <c r="C23" s="166"/>
      <c r="D23" s="137" t="s">
        <v>424</v>
      </c>
      <c r="E23" s="150">
        <v>75000</v>
      </c>
      <c r="F23" s="150"/>
      <c r="G23" s="150"/>
      <c r="H23" s="152">
        <f>SUM(E23:G23)</f>
        <v>75000</v>
      </c>
      <c r="K23" s="153" t="s">
        <v>324</v>
      </c>
      <c r="L23" s="149"/>
      <c r="N23" s="153"/>
      <c r="O23" s="156"/>
    </row>
    <row r="24" spans="2:18" ht="15" customHeight="1" x14ac:dyDescent="0.35">
      <c r="B24" s="219"/>
      <c r="C24" s="166"/>
      <c r="D24" s="155" t="s">
        <v>425</v>
      </c>
      <c r="E24" s="167">
        <v>0.35</v>
      </c>
      <c r="F24" s="167"/>
      <c r="G24" s="167"/>
      <c r="H24" s="168">
        <v>0.35</v>
      </c>
      <c r="K24" s="153"/>
      <c r="L24" s="149"/>
      <c r="N24" s="153"/>
      <c r="O24" s="156"/>
    </row>
    <row r="25" spans="2:18" ht="15" customHeight="1" x14ac:dyDescent="0.35">
      <c r="B25" s="219"/>
      <c r="C25" s="166"/>
      <c r="D25" s="136" t="s">
        <v>426</v>
      </c>
      <c r="E25" s="169">
        <f>+E23*(1-E24)</f>
        <v>48750</v>
      </c>
      <c r="F25" s="169">
        <f>+F23*(1-F24)</f>
        <v>0</v>
      </c>
      <c r="G25" s="169">
        <f>+G23*(1-G24)</f>
        <v>0</v>
      </c>
      <c r="H25" s="170">
        <f>+H23*(1-H24)</f>
        <v>48750</v>
      </c>
      <c r="K25" s="153"/>
      <c r="L25" s="149"/>
      <c r="N25" s="153"/>
      <c r="O25" s="156"/>
    </row>
    <row r="26" spans="2:18" ht="15" customHeight="1" x14ac:dyDescent="0.35">
      <c r="B26" s="219"/>
      <c r="C26" s="166"/>
      <c r="D26" s="155" t="s">
        <v>427</v>
      </c>
      <c r="E26" s="155">
        <v>12</v>
      </c>
      <c r="F26" s="155">
        <v>12</v>
      </c>
      <c r="G26" s="155">
        <v>12</v>
      </c>
      <c r="H26" s="171">
        <v>12</v>
      </c>
      <c r="K26" s="153"/>
      <c r="L26" s="149"/>
      <c r="N26" s="153"/>
      <c r="O26" s="156"/>
    </row>
    <row r="27" spans="2:18" ht="15" customHeight="1" x14ac:dyDescent="0.35">
      <c r="B27" s="219"/>
      <c r="C27" s="166"/>
      <c r="D27" s="136" t="s">
        <v>428</v>
      </c>
      <c r="E27" s="169">
        <f>+E25/E26</f>
        <v>4062.5</v>
      </c>
      <c r="F27" s="169">
        <f>+F25/F26</f>
        <v>0</v>
      </c>
      <c r="G27" s="169">
        <f>+G25/G26</f>
        <v>0</v>
      </c>
      <c r="H27" s="170">
        <f>+H25/H26</f>
        <v>4062.5</v>
      </c>
      <c r="K27" s="153"/>
      <c r="L27" s="149"/>
      <c r="N27" s="153"/>
      <c r="O27" s="156"/>
    </row>
    <row r="28" spans="2:18" ht="15" customHeight="1" x14ac:dyDescent="0.35">
      <c r="G28" s="137"/>
      <c r="H28" s="137"/>
      <c r="K28" s="153"/>
      <c r="L28" s="149"/>
      <c r="N28" s="153"/>
      <c r="O28" s="156"/>
    </row>
    <row r="29" spans="2:18" ht="15" customHeight="1" x14ac:dyDescent="0.35">
      <c r="G29" s="137"/>
      <c r="H29" s="137"/>
      <c r="N29" s="137"/>
    </row>
    <row r="30" spans="2:18" s="173" customFormat="1" ht="16" x14ac:dyDescent="0.35">
      <c r="B30" s="161" t="s">
        <v>413</v>
      </c>
      <c r="C30" s="172"/>
      <c r="D30" s="172"/>
      <c r="E30" s="136"/>
      <c r="F30" s="136"/>
      <c r="G30" s="137"/>
      <c r="H30" s="137"/>
      <c r="I30" s="136"/>
      <c r="J30" s="142"/>
      <c r="K30" s="161" t="s">
        <v>413</v>
      </c>
      <c r="L30" s="136"/>
      <c r="M30" s="136"/>
      <c r="N30" s="137"/>
      <c r="O30" s="136"/>
      <c r="P30" s="136"/>
      <c r="Q30" s="142"/>
      <c r="R30" s="161" t="s">
        <v>413</v>
      </c>
    </row>
    <row r="31" spans="2:18" s="176" customFormat="1" ht="15" customHeight="1" x14ac:dyDescent="0.35">
      <c r="B31" s="162" t="s">
        <v>429</v>
      </c>
      <c r="C31" s="162"/>
      <c r="D31" s="162"/>
      <c r="E31" s="162"/>
      <c r="F31" s="162"/>
      <c r="G31" s="174"/>
      <c r="H31" s="174"/>
      <c r="I31" s="162"/>
      <c r="J31" s="175"/>
      <c r="K31" s="162" t="s">
        <v>430</v>
      </c>
      <c r="L31" s="162"/>
      <c r="M31" s="162"/>
      <c r="N31" s="174"/>
      <c r="O31" s="162"/>
      <c r="P31" s="162"/>
      <c r="Q31" s="175"/>
      <c r="R31" s="162" t="s">
        <v>431</v>
      </c>
    </row>
    <row r="32" spans="2:18" s="176" customFormat="1" ht="15" customHeight="1" x14ac:dyDescent="0.35">
      <c r="B32" s="162" t="s">
        <v>432</v>
      </c>
      <c r="C32" s="162"/>
      <c r="D32" s="162"/>
      <c r="E32" s="162"/>
      <c r="F32" s="162"/>
      <c r="G32" s="174"/>
      <c r="H32" s="174"/>
      <c r="I32" s="162"/>
      <c r="J32" s="175"/>
      <c r="K32" s="162" t="s">
        <v>433</v>
      </c>
      <c r="L32" s="162"/>
      <c r="M32" s="162"/>
      <c r="N32" s="174"/>
      <c r="O32" s="162"/>
      <c r="P32" s="162"/>
      <c r="Q32" s="175"/>
      <c r="R32" s="162"/>
    </row>
    <row r="33" spans="2:18" s="176" customFormat="1" ht="15" customHeight="1" x14ac:dyDescent="0.35">
      <c r="B33" s="162" t="s">
        <v>434</v>
      </c>
      <c r="C33" s="162"/>
      <c r="D33" s="162"/>
      <c r="E33" s="162"/>
      <c r="F33" s="162"/>
      <c r="G33" s="174"/>
      <c r="H33" s="174"/>
      <c r="I33" s="162"/>
      <c r="J33" s="175"/>
      <c r="K33" s="162"/>
      <c r="L33" s="162"/>
      <c r="M33" s="162"/>
      <c r="N33" s="174"/>
      <c r="O33" s="162"/>
      <c r="P33" s="162"/>
      <c r="Q33" s="175"/>
      <c r="R33" s="162"/>
    </row>
    <row r="34" spans="2:18" s="162" customFormat="1" ht="15" customHeight="1" x14ac:dyDescent="0.35">
      <c r="B34" s="162" t="s">
        <v>420</v>
      </c>
      <c r="G34" s="174"/>
      <c r="H34" s="174"/>
      <c r="I34" s="174"/>
      <c r="J34" s="175"/>
      <c r="M34" s="174"/>
      <c r="N34" s="174"/>
      <c r="P34" s="174"/>
      <c r="Q34" s="175"/>
    </row>
    <row r="35" spans="2:18" s="162" customFormat="1" ht="15" customHeight="1" x14ac:dyDescent="0.35">
      <c r="G35" s="174"/>
      <c r="H35" s="174"/>
      <c r="I35" s="174"/>
      <c r="J35" s="175"/>
      <c r="K35" s="174"/>
      <c r="L35" s="174"/>
      <c r="M35" s="174"/>
      <c r="N35" s="174"/>
      <c r="P35" s="174"/>
      <c r="Q35" s="175"/>
    </row>
    <row r="36" spans="2:18" s="162" customFormat="1" ht="15" customHeight="1" x14ac:dyDescent="0.35">
      <c r="G36" s="174"/>
      <c r="H36" s="174"/>
      <c r="I36" s="174"/>
      <c r="J36" s="175"/>
      <c r="K36" s="174"/>
      <c r="L36" s="174"/>
      <c r="M36" s="174"/>
      <c r="N36" s="174"/>
      <c r="P36" s="174"/>
      <c r="Q36" s="175"/>
    </row>
    <row r="37" spans="2:18" s="162" customFormat="1" ht="15" customHeight="1" x14ac:dyDescent="0.35">
      <c r="G37" s="174"/>
      <c r="H37" s="174"/>
      <c r="I37" s="174"/>
      <c r="J37" s="175"/>
      <c r="K37" s="174"/>
      <c r="L37" s="174"/>
      <c r="M37" s="174"/>
      <c r="N37" s="174"/>
      <c r="P37" s="174"/>
      <c r="Q37" s="175"/>
    </row>
    <row r="38" spans="2:18" s="162" customFormat="1" ht="15" customHeight="1" x14ac:dyDescent="0.35">
      <c r="G38" s="174"/>
      <c r="H38" s="174"/>
      <c r="I38" s="174"/>
      <c r="J38" s="175"/>
      <c r="K38" s="174"/>
      <c r="L38" s="174"/>
      <c r="M38" s="174"/>
      <c r="N38" s="174"/>
      <c r="P38" s="174"/>
      <c r="Q38" s="175"/>
    </row>
    <row r="39" spans="2:18" s="162" customFormat="1" ht="15" customHeight="1" x14ac:dyDescent="0.35">
      <c r="G39" s="174"/>
      <c r="H39" s="174"/>
      <c r="I39" s="174"/>
      <c r="J39" s="175"/>
      <c r="K39" s="174"/>
      <c r="L39" s="174"/>
      <c r="M39" s="174"/>
      <c r="N39" s="174"/>
      <c r="P39" s="174"/>
      <c r="Q39" s="175"/>
    </row>
    <row r="40" spans="2:18" ht="15" customHeight="1" x14ac:dyDescent="0.35">
      <c r="G40" s="137"/>
      <c r="H40" s="137"/>
      <c r="I40" s="137"/>
      <c r="K40" s="137"/>
      <c r="L40" s="137"/>
      <c r="M40" s="137"/>
      <c r="N40" s="137"/>
      <c r="P40" s="137"/>
    </row>
    <row r="41" spans="2:18" ht="15" customHeight="1" x14ac:dyDescent="0.35">
      <c r="G41" s="137"/>
      <c r="H41" s="137"/>
      <c r="I41" s="137"/>
      <c r="K41" s="137"/>
      <c r="L41" s="137"/>
      <c r="M41" s="137"/>
      <c r="N41" s="137"/>
      <c r="P41" s="137"/>
    </row>
    <row r="42" spans="2:18" ht="15" customHeight="1" x14ac:dyDescent="0.35">
      <c r="G42" s="137"/>
      <c r="H42" s="137"/>
      <c r="I42" s="137"/>
      <c r="K42" s="137"/>
      <c r="L42" s="137"/>
      <c r="M42" s="137"/>
      <c r="N42" s="137"/>
      <c r="P42" s="137"/>
    </row>
    <row r="43" spans="2:18" ht="15" customHeight="1" x14ac:dyDescent="0.35">
      <c r="G43" s="137"/>
      <c r="H43" s="137"/>
      <c r="I43" s="137"/>
      <c r="K43" s="137"/>
      <c r="L43" s="137"/>
      <c r="M43" s="137"/>
      <c r="N43" s="137"/>
      <c r="P43" s="137"/>
    </row>
    <row r="44" spans="2:18" ht="15" customHeight="1" x14ac:dyDescent="0.35">
      <c r="G44" s="137"/>
      <c r="H44" s="137"/>
      <c r="I44" s="137"/>
      <c r="K44" s="137"/>
      <c r="L44" s="137"/>
      <c r="M44" s="137"/>
      <c r="N44" s="137"/>
      <c r="P44" s="137"/>
    </row>
    <row r="45" spans="2:18" ht="15" customHeight="1" x14ac:dyDescent="0.35">
      <c r="B45" s="137"/>
      <c r="C45" s="137"/>
      <c r="D45" s="137"/>
      <c r="E45" s="137"/>
      <c r="F45" s="137"/>
      <c r="G45" s="137"/>
      <c r="H45" s="137"/>
      <c r="I45" s="137"/>
      <c r="K45" s="137"/>
      <c r="L45" s="137"/>
      <c r="M45" s="137"/>
      <c r="N45" s="137"/>
      <c r="P45" s="137"/>
    </row>
    <row r="46" spans="2:18" ht="15" customHeight="1" x14ac:dyDescent="0.35">
      <c r="B46" s="137"/>
      <c r="C46" s="137"/>
      <c r="D46" s="137"/>
      <c r="E46" s="137"/>
      <c r="F46" s="137"/>
      <c r="G46" s="137"/>
      <c r="H46" s="137"/>
      <c r="I46" s="137"/>
      <c r="K46" s="137"/>
      <c r="L46" s="137"/>
      <c r="M46" s="137"/>
      <c r="N46" s="137"/>
      <c r="P46" s="137"/>
    </row>
    <row r="47" spans="2:18" ht="15" customHeight="1" x14ac:dyDescent="0.35">
      <c r="B47" s="137"/>
      <c r="C47" s="137"/>
      <c r="D47" s="137"/>
      <c r="E47" s="137"/>
      <c r="F47" s="137"/>
      <c r="G47" s="137"/>
      <c r="H47" s="137"/>
      <c r="I47" s="137"/>
      <c r="K47" s="137"/>
      <c r="L47" s="137"/>
      <c r="M47" s="137"/>
      <c r="N47" s="137"/>
      <c r="P47" s="137"/>
    </row>
    <row r="48" spans="2:18" ht="15" customHeight="1" x14ac:dyDescent="0.35">
      <c r="G48" s="137"/>
      <c r="H48" s="137"/>
      <c r="I48" s="137"/>
      <c r="K48" s="137"/>
      <c r="L48" s="137"/>
      <c r="M48" s="137"/>
      <c r="N48" s="137"/>
      <c r="P48" s="137"/>
    </row>
  </sheetData>
  <mergeCells count="2">
    <mergeCell ref="B7:B11"/>
    <mergeCell ref="B23:B27"/>
  </mergeCells>
  <conditionalFormatting sqref="S11">
    <cfRule type="cellIs" dxfId="1" priority="1" operator="greaterThan">
      <formula>0</formula>
    </cfRule>
    <cfRule type="cellIs" dxfId="0" priority="2" operator="lessThan">
      <formula>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E3AD070-A7EF-4687-A495-022E02FB88EB}">
          <x14:formula1>
            <xm:f>Mapping!$A:$A</xm:f>
          </x14:formula1>
          <xm:sqref>E8:E14</xm:sqref>
        </x14:dataValidation>
        <x14:dataValidation type="list" allowBlank="1" showInputMessage="1" showErrorMessage="1" xr:uid="{1967A44D-590D-4ED5-BFFA-0AE3E375A8CE}">
          <x14:formula1>
            <xm:f>Mapping!$D:$D</xm:f>
          </x14:formula1>
          <xm:sqref>D8 E22:G22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0720-18B9-4DE5-B754-F105014C76D5}">
  <sheetPr>
    <tabColor theme="9" tint="0.59999389629810485"/>
    <pageSetUpPr autoPageBreaks="0"/>
  </sheetPr>
  <dimension ref="B1:AI88"/>
  <sheetViews>
    <sheetView showGridLines="0" tabSelected="1" workbookViewId="0">
      <pane ySplit="9" topLeftCell="A10" activePane="bottomLeft" state="frozen"/>
      <selection pane="bottomLeft"/>
    </sheetView>
  </sheetViews>
  <sheetFormatPr defaultColWidth="8.7265625" defaultRowHeight="14.5" x14ac:dyDescent="0.35"/>
  <cols>
    <col min="1" max="1" width="2.81640625" customWidth="1"/>
    <col min="2" max="2" width="28.81640625" bestFit="1" customWidth="1"/>
    <col min="3" max="3" width="15.54296875" customWidth="1"/>
    <col min="4" max="4" width="5.7265625" customWidth="1"/>
    <col min="5" max="5" width="0.54296875" style="177" customWidth="1"/>
    <col min="6" max="6" width="5.7265625" customWidth="1"/>
    <col min="7" max="7" width="29.54296875" bestFit="1" customWidth="1"/>
    <col min="8" max="8" width="15.54296875" customWidth="1"/>
    <col min="9" max="9" width="5.7265625" customWidth="1"/>
    <col min="10" max="10" width="0.54296875" style="177" customWidth="1"/>
    <col min="11" max="11" width="5.7265625" customWidth="1"/>
    <col min="12" max="12" width="42.54296875" bestFit="1" customWidth="1"/>
    <col min="13" max="13" width="15.54296875" customWidth="1"/>
    <col min="14" max="14" width="5.7265625" customWidth="1"/>
    <col min="15" max="15" width="0.54296875" style="177" customWidth="1"/>
    <col min="16" max="16" width="5.7265625" customWidth="1"/>
    <col min="17" max="17" width="21.7265625" style="5" customWidth="1"/>
    <col min="18" max="21" width="13.26953125" customWidth="1"/>
    <col min="22" max="22" width="3.453125" customWidth="1"/>
    <col min="23" max="23" width="21.7265625" style="5" customWidth="1"/>
    <col min="24" max="27" width="13.26953125" customWidth="1"/>
    <col min="28" max="28" width="5.7265625" customWidth="1"/>
    <col min="29" max="29" width="0.54296875" style="177" customWidth="1"/>
    <col min="30" max="30" width="5.7265625" customWidth="1"/>
    <col min="31" max="31" width="34.54296875" customWidth="1"/>
    <col min="32" max="32" width="15.54296875" customWidth="1"/>
    <col min="33" max="33" width="3.453125" customWidth="1"/>
    <col min="34" max="34" width="34.54296875" customWidth="1"/>
    <col min="35" max="35" width="15.54296875" customWidth="1"/>
  </cols>
  <sheetData>
    <row r="1" spans="2:35" ht="7.5" customHeight="1" x14ac:dyDescent="0.35"/>
    <row r="2" spans="2:35" x14ac:dyDescent="0.35">
      <c r="B2" s="178" t="s">
        <v>87</v>
      </c>
      <c r="G2" s="178" t="s">
        <v>85</v>
      </c>
      <c r="L2" s="178" t="s">
        <v>78</v>
      </c>
      <c r="Q2" s="4" t="s">
        <v>171</v>
      </c>
      <c r="R2" s="179"/>
      <c r="S2" s="179"/>
      <c r="T2" s="2"/>
      <c r="U2" s="2"/>
      <c r="V2" s="2"/>
      <c r="W2" s="36"/>
      <c r="X2" s="179"/>
      <c r="AE2" s="178" t="s">
        <v>75</v>
      </c>
    </row>
    <row r="3" spans="2:35" ht="7.5" customHeight="1" x14ac:dyDescent="0.35"/>
    <row r="4" spans="2:35" x14ac:dyDescent="0.35">
      <c r="Q4" s="36" t="s">
        <v>170</v>
      </c>
      <c r="R4" s="180">
        <v>20000</v>
      </c>
      <c r="S4" s="180"/>
      <c r="T4" s="2"/>
      <c r="U4" s="2"/>
      <c r="V4" s="2"/>
      <c r="W4" s="36" t="s">
        <v>170</v>
      </c>
      <c r="X4" s="180">
        <f>R4</f>
        <v>20000</v>
      </c>
    </row>
    <row r="5" spans="2:35" x14ac:dyDescent="0.35">
      <c r="Q5" s="36" t="s">
        <v>169</v>
      </c>
      <c r="R5" s="179">
        <v>0.12</v>
      </c>
      <c r="S5" s="179"/>
      <c r="T5" s="2"/>
      <c r="U5" s="2"/>
      <c r="V5" s="2"/>
      <c r="W5" s="36" t="s">
        <v>169</v>
      </c>
      <c r="X5" s="179">
        <f>R5</f>
        <v>0.12</v>
      </c>
    </row>
    <row r="6" spans="2:35" x14ac:dyDescent="0.35">
      <c r="Q6" s="36" t="s">
        <v>168</v>
      </c>
      <c r="R6" s="181">
        <f>5*12</f>
        <v>60</v>
      </c>
      <c r="S6" s="181"/>
      <c r="T6" s="2"/>
      <c r="U6" s="2"/>
      <c r="V6" s="2"/>
      <c r="W6" s="36" t="s">
        <v>168</v>
      </c>
      <c r="X6" s="181">
        <f>R6</f>
        <v>60</v>
      </c>
    </row>
    <row r="7" spans="2:35" x14ac:dyDescent="0.35">
      <c r="Q7" s="36" t="s">
        <v>167</v>
      </c>
      <c r="R7" s="182">
        <f>-PMT(R5/12,R6,R4,,0)</f>
        <v>444.88895369803549</v>
      </c>
      <c r="S7" s="182"/>
      <c r="T7" s="183"/>
      <c r="U7" s="2"/>
      <c r="V7" s="2"/>
      <c r="W7" s="36" t="s">
        <v>167</v>
      </c>
      <c r="X7" s="184">
        <f>-PMT(X5/12,X6,X4,,0)</f>
        <v>444.88895369803549</v>
      </c>
    </row>
    <row r="9" spans="2:35" x14ac:dyDescent="0.35">
      <c r="Q9" s="185" t="s">
        <v>166</v>
      </c>
      <c r="R9" s="185"/>
      <c r="S9" s="185"/>
      <c r="T9" s="185"/>
      <c r="U9" s="185"/>
      <c r="W9" s="186" t="s">
        <v>165</v>
      </c>
      <c r="X9" s="186"/>
      <c r="Y9" s="186"/>
      <c r="Z9" s="186"/>
      <c r="AA9" s="186"/>
    </row>
    <row r="10" spans="2:35" ht="29" x14ac:dyDescent="0.35">
      <c r="Q10" s="187" t="s">
        <v>164</v>
      </c>
      <c r="R10" s="187" t="s">
        <v>163</v>
      </c>
      <c r="S10" s="187" t="s">
        <v>162</v>
      </c>
      <c r="T10" s="187" t="s">
        <v>161</v>
      </c>
      <c r="U10" s="187" t="s">
        <v>160</v>
      </c>
      <c r="W10" s="187" t="s">
        <v>164</v>
      </c>
      <c r="X10" s="187" t="s">
        <v>163</v>
      </c>
      <c r="Y10" s="187" t="s">
        <v>162</v>
      </c>
      <c r="Z10" s="187" t="s">
        <v>161</v>
      </c>
      <c r="AA10" s="187" t="s">
        <v>160</v>
      </c>
    </row>
    <row r="11" spans="2:35" x14ac:dyDescent="0.35">
      <c r="B11" t="s">
        <v>74</v>
      </c>
      <c r="C11" s="188">
        <v>0.25</v>
      </c>
      <c r="G11" t="s">
        <v>84</v>
      </c>
      <c r="H11" s="19">
        <v>10000</v>
      </c>
      <c r="L11" s="2" t="s">
        <v>77</v>
      </c>
      <c r="M11" s="189">
        <f>'# 3'!C15</f>
        <v>2500</v>
      </c>
      <c r="Q11" s="190"/>
      <c r="R11" s="191"/>
      <c r="S11" s="191"/>
      <c r="T11" s="191"/>
      <c r="U11" s="16">
        <f>R4</f>
        <v>20000</v>
      </c>
      <c r="W11" s="190"/>
      <c r="X11" s="191"/>
      <c r="Y11" s="191"/>
      <c r="Z11" s="191"/>
      <c r="AA11" s="16">
        <f>X4</f>
        <v>20000</v>
      </c>
      <c r="AE11" t="s">
        <v>853</v>
      </c>
      <c r="AH11" t="s">
        <v>854</v>
      </c>
    </row>
    <row r="12" spans="2:35" x14ac:dyDescent="0.35">
      <c r="G12" s="7" t="s">
        <v>83</v>
      </c>
      <c r="H12" s="18">
        <v>-500</v>
      </c>
      <c r="L12" s="13" t="s">
        <v>76</v>
      </c>
      <c r="Q12" s="192">
        <v>44592</v>
      </c>
      <c r="R12" s="16">
        <f t="shared" ref="R12:R23" si="0">$R$7</f>
        <v>444.88895369803549</v>
      </c>
      <c r="S12" s="16">
        <f t="shared" ref="S12:S23" si="1">R12-T12</f>
        <v>244.88895369803549</v>
      </c>
      <c r="T12" s="16">
        <f t="shared" ref="T12:T23" si="2">U11*($R$5/12)</f>
        <v>200</v>
      </c>
      <c r="U12" s="16">
        <f t="shared" ref="U12:U23" si="3">U11-S12</f>
        <v>19755.111046301965</v>
      </c>
      <c r="W12" s="192">
        <v>44592</v>
      </c>
      <c r="X12" s="16">
        <f t="shared" ref="X12:X43" si="4">$X$7</f>
        <v>444.88895369803549</v>
      </c>
      <c r="Y12" s="16">
        <f t="shared" ref="Y12:Y43" si="5">X12-Z12</f>
        <v>244.88895369803549</v>
      </c>
      <c r="Z12" s="16">
        <f t="shared" ref="Z12:Z23" si="6">AA11*($X$5/12)</f>
        <v>200</v>
      </c>
      <c r="AA12" s="16">
        <f t="shared" ref="AA12:AA43" si="7">ROUND(AA11-Y12,2)</f>
        <v>19755.11</v>
      </c>
    </row>
    <row r="13" spans="2:35" x14ac:dyDescent="0.35">
      <c r="B13" t="s">
        <v>84</v>
      </c>
      <c r="C13" s="16">
        <v>10000</v>
      </c>
      <c r="G13" t="s">
        <v>81</v>
      </c>
      <c r="H13" s="19">
        <f>SUM(H11:H12)</f>
        <v>9500</v>
      </c>
      <c r="L13" s="2"/>
      <c r="Q13" s="192">
        <f t="shared" ref="Q13:Q23" si="8">EOMONTH(Q12,1)</f>
        <v>44620</v>
      </c>
      <c r="R13" s="16">
        <f t="shared" si="0"/>
        <v>444.88895369803549</v>
      </c>
      <c r="S13" s="16">
        <f t="shared" si="1"/>
        <v>247.33784323501584</v>
      </c>
      <c r="T13" s="16">
        <f t="shared" si="2"/>
        <v>197.55111046301965</v>
      </c>
      <c r="U13" s="16">
        <f t="shared" si="3"/>
        <v>19507.77320306695</v>
      </c>
      <c r="V13" s="193"/>
      <c r="W13" s="192">
        <f t="shared" ref="W13:W23" si="9">EOMONTH(W12,1)</f>
        <v>44620</v>
      </c>
      <c r="X13" s="16">
        <f t="shared" si="4"/>
        <v>444.88895369803549</v>
      </c>
      <c r="Y13" s="16">
        <f t="shared" si="5"/>
        <v>247.33785369803547</v>
      </c>
      <c r="Z13" s="16">
        <f t="shared" si="6"/>
        <v>197.55110000000002</v>
      </c>
      <c r="AA13" s="16">
        <f t="shared" si="7"/>
        <v>19507.77</v>
      </c>
      <c r="AE13" t="s">
        <v>74</v>
      </c>
      <c r="AF13" s="188">
        <v>0.05</v>
      </c>
      <c r="AH13" t="s">
        <v>74</v>
      </c>
      <c r="AI13" s="188">
        <v>0.15</v>
      </c>
    </row>
    <row r="14" spans="2:35" x14ac:dyDescent="0.35">
      <c r="B14" s="7" t="s">
        <v>72</v>
      </c>
      <c r="C14" s="17">
        <f>+C11</f>
        <v>0.25</v>
      </c>
      <c r="H14" s="19"/>
      <c r="L14" s="2" t="s">
        <v>70</v>
      </c>
      <c r="Q14" s="192">
        <f t="shared" si="8"/>
        <v>44651</v>
      </c>
      <c r="R14" s="16">
        <f t="shared" si="0"/>
        <v>444.88895369803549</v>
      </c>
      <c r="S14" s="16">
        <f t="shared" si="1"/>
        <v>249.811221667366</v>
      </c>
      <c r="T14" s="16">
        <f t="shared" si="2"/>
        <v>195.07773203066949</v>
      </c>
      <c r="U14" s="16">
        <f t="shared" si="3"/>
        <v>19257.961981399585</v>
      </c>
      <c r="W14" s="192">
        <f t="shared" si="9"/>
        <v>44651</v>
      </c>
      <c r="X14" s="16">
        <f t="shared" si="4"/>
        <v>444.88895369803549</v>
      </c>
      <c r="Y14" s="16">
        <f t="shared" si="5"/>
        <v>249.81125369803547</v>
      </c>
      <c r="Z14" s="16">
        <f t="shared" si="6"/>
        <v>195.07770000000002</v>
      </c>
      <c r="AA14" s="16">
        <f t="shared" si="7"/>
        <v>19257.96</v>
      </c>
    </row>
    <row r="15" spans="2:35" x14ac:dyDescent="0.35">
      <c r="B15" t="s">
        <v>71</v>
      </c>
      <c r="C15" s="16">
        <f>+C13*C14</f>
        <v>2500</v>
      </c>
      <c r="G15" t="s">
        <v>84</v>
      </c>
      <c r="H15" s="19">
        <v>10000</v>
      </c>
      <c r="L15" t="s">
        <v>69</v>
      </c>
      <c r="M15" s="16">
        <v>10000</v>
      </c>
      <c r="Q15" s="192">
        <f t="shared" si="8"/>
        <v>44681</v>
      </c>
      <c r="R15" s="16">
        <f t="shared" si="0"/>
        <v>444.88895369803549</v>
      </c>
      <c r="S15" s="16">
        <f t="shared" si="1"/>
        <v>252.30933388403963</v>
      </c>
      <c r="T15" s="16">
        <f t="shared" si="2"/>
        <v>192.57961981399586</v>
      </c>
      <c r="U15" s="16">
        <f t="shared" si="3"/>
        <v>19005.652647515544</v>
      </c>
      <c r="W15" s="192">
        <f t="shared" si="9"/>
        <v>44681</v>
      </c>
      <c r="X15" s="16">
        <f t="shared" si="4"/>
        <v>444.88895369803549</v>
      </c>
      <c r="Y15" s="16">
        <f t="shared" si="5"/>
        <v>252.30935369803549</v>
      </c>
      <c r="Z15" s="16">
        <f t="shared" si="6"/>
        <v>192.5796</v>
      </c>
      <c r="AA15" s="16">
        <f t="shared" si="7"/>
        <v>19005.650000000001</v>
      </c>
      <c r="AE15" t="s">
        <v>73</v>
      </c>
      <c r="AF15" s="16">
        <v>10000</v>
      </c>
      <c r="AH15" t="s">
        <v>73</v>
      </c>
      <c r="AI15" s="16">
        <v>10000</v>
      </c>
    </row>
    <row r="16" spans="2:35" x14ac:dyDescent="0.35">
      <c r="G16" t="s">
        <v>83</v>
      </c>
      <c r="H16" s="19">
        <v>-500</v>
      </c>
      <c r="L16" s="7" t="s">
        <v>68</v>
      </c>
      <c r="M16" s="17">
        <v>0.1</v>
      </c>
      <c r="Q16" s="192">
        <f t="shared" si="8"/>
        <v>44712</v>
      </c>
      <c r="R16" s="16">
        <f t="shared" si="0"/>
        <v>444.88895369803549</v>
      </c>
      <c r="S16" s="16">
        <f t="shared" si="1"/>
        <v>254.83242722288006</v>
      </c>
      <c r="T16" s="16">
        <f t="shared" si="2"/>
        <v>190.05652647515544</v>
      </c>
      <c r="U16" s="16">
        <f t="shared" si="3"/>
        <v>18750.820220292666</v>
      </c>
      <c r="W16" s="192">
        <f t="shared" si="9"/>
        <v>44712</v>
      </c>
      <c r="X16" s="16">
        <f t="shared" si="4"/>
        <v>444.88895369803549</v>
      </c>
      <c r="Y16" s="16">
        <f t="shared" si="5"/>
        <v>254.83245369803547</v>
      </c>
      <c r="Z16" s="16">
        <f t="shared" si="6"/>
        <v>190.05650000000003</v>
      </c>
      <c r="AA16" s="16">
        <f t="shared" si="7"/>
        <v>18750.82</v>
      </c>
      <c r="AE16" s="7" t="s">
        <v>72</v>
      </c>
      <c r="AF16" s="17">
        <f>+AF13</f>
        <v>0.05</v>
      </c>
      <c r="AH16" s="7" t="s">
        <v>72</v>
      </c>
      <c r="AI16" s="17">
        <f>+AI13</f>
        <v>0.15</v>
      </c>
    </row>
    <row r="17" spans="2:35" x14ac:dyDescent="0.35">
      <c r="B17" t="str">
        <f>B15</f>
        <v>Annual Interest Charged</v>
      </c>
      <c r="C17" s="16">
        <f>+C15</f>
        <v>2500</v>
      </c>
      <c r="G17" s="7" t="s">
        <v>82</v>
      </c>
      <c r="H17" s="18">
        <f>'# 3'!C19</f>
        <v>208.33333333333334</v>
      </c>
      <c r="L17" t="s">
        <v>67</v>
      </c>
      <c r="M17" s="16">
        <f>+M15*M16</f>
        <v>1000</v>
      </c>
      <c r="Q17" s="192">
        <f t="shared" si="8"/>
        <v>44742</v>
      </c>
      <c r="R17" s="16">
        <f t="shared" si="0"/>
        <v>444.88895369803549</v>
      </c>
      <c r="S17" s="16">
        <f t="shared" si="1"/>
        <v>257.38075149510883</v>
      </c>
      <c r="T17" s="16">
        <f t="shared" si="2"/>
        <v>187.50820220292667</v>
      </c>
      <c r="U17" s="16">
        <f t="shared" si="3"/>
        <v>18493.439468797558</v>
      </c>
      <c r="W17" s="192">
        <f t="shared" si="9"/>
        <v>44742</v>
      </c>
      <c r="X17" s="16">
        <f t="shared" si="4"/>
        <v>444.88895369803549</v>
      </c>
      <c r="Y17" s="16">
        <f t="shared" si="5"/>
        <v>257.38075369803551</v>
      </c>
      <c r="Z17" s="16">
        <f t="shared" si="6"/>
        <v>187.50819999999999</v>
      </c>
      <c r="AA17" s="16">
        <f t="shared" si="7"/>
        <v>18493.439999999999</v>
      </c>
      <c r="AE17" t="s">
        <v>71</v>
      </c>
      <c r="AF17" s="16">
        <f>+AF15*AF16</f>
        <v>500</v>
      </c>
      <c r="AH17" t="s">
        <v>71</v>
      </c>
      <c r="AI17" s="16">
        <f>+AI15*AI16</f>
        <v>1500</v>
      </c>
    </row>
    <row r="18" spans="2:35" x14ac:dyDescent="0.35">
      <c r="B18" s="7" t="s">
        <v>86</v>
      </c>
      <c r="C18" s="121">
        <v>12</v>
      </c>
      <c r="G18" t="s">
        <v>80</v>
      </c>
      <c r="H18" s="19">
        <f>SUM(H15:H17)</f>
        <v>9708.3333333333339</v>
      </c>
      <c r="L18" s="2"/>
      <c r="M18" s="16"/>
      <c r="Q18" s="192">
        <f t="shared" si="8"/>
        <v>44773</v>
      </c>
      <c r="R18" s="16">
        <f t="shared" si="0"/>
        <v>444.88895369803549</v>
      </c>
      <c r="S18" s="16">
        <f t="shared" si="1"/>
        <v>259.95455901005994</v>
      </c>
      <c r="T18" s="16">
        <f t="shared" si="2"/>
        <v>184.93439468797558</v>
      </c>
      <c r="U18" s="16">
        <f t="shared" si="3"/>
        <v>18233.484909787498</v>
      </c>
      <c r="W18" s="192">
        <f t="shared" si="9"/>
        <v>44773</v>
      </c>
      <c r="X18" s="16">
        <f t="shared" si="4"/>
        <v>444.88895369803549</v>
      </c>
      <c r="Y18" s="16">
        <f t="shared" si="5"/>
        <v>259.95455369803551</v>
      </c>
      <c r="Z18" s="16">
        <f t="shared" si="6"/>
        <v>184.93439999999998</v>
      </c>
      <c r="AA18" s="16">
        <f t="shared" si="7"/>
        <v>18233.490000000002</v>
      </c>
      <c r="AF18" s="16"/>
      <c r="AI18" s="16"/>
    </row>
    <row r="19" spans="2:35" x14ac:dyDescent="0.35">
      <c r="B19" t="s">
        <v>82</v>
      </c>
      <c r="C19" s="16">
        <f>IFERROR(C17/C18,0)</f>
        <v>208.33333333333334</v>
      </c>
      <c r="H19" s="19"/>
      <c r="L19" s="15" t="s">
        <v>66</v>
      </c>
      <c r="M19" s="14">
        <f>M17-M11</f>
        <v>-1500</v>
      </c>
      <c r="Q19" s="192">
        <f t="shared" si="8"/>
        <v>44804</v>
      </c>
      <c r="R19" s="16">
        <f t="shared" si="0"/>
        <v>444.88895369803549</v>
      </c>
      <c r="S19" s="16">
        <f t="shared" si="1"/>
        <v>262.55410460016049</v>
      </c>
      <c r="T19" s="16">
        <f t="shared" si="2"/>
        <v>182.33484909787498</v>
      </c>
      <c r="U19" s="16">
        <f t="shared" si="3"/>
        <v>17970.930805187338</v>
      </c>
      <c r="W19" s="192">
        <f t="shared" si="9"/>
        <v>44804</v>
      </c>
      <c r="X19" s="16">
        <f t="shared" si="4"/>
        <v>444.88895369803549</v>
      </c>
      <c r="Y19" s="16">
        <f t="shared" si="5"/>
        <v>262.55405369803543</v>
      </c>
      <c r="Z19" s="16">
        <f t="shared" si="6"/>
        <v>182.33490000000003</v>
      </c>
      <c r="AA19" s="16">
        <f t="shared" si="7"/>
        <v>17970.939999999999</v>
      </c>
      <c r="AE19" s="2" t="s">
        <v>70</v>
      </c>
      <c r="AH19" s="2" t="s">
        <v>70</v>
      </c>
    </row>
    <row r="20" spans="2:35" x14ac:dyDescent="0.35">
      <c r="G20" t="s">
        <v>81</v>
      </c>
      <c r="H20" s="19">
        <f>H13</f>
        <v>9500</v>
      </c>
      <c r="Q20" s="192">
        <f t="shared" si="8"/>
        <v>44834</v>
      </c>
      <c r="R20" s="16">
        <f t="shared" si="0"/>
        <v>444.88895369803549</v>
      </c>
      <c r="S20" s="16">
        <f t="shared" si="1"/>
        <v>265.1796456461621</v>
      </c>
      <c r="T20" s="16">
        <f t="shared" si="2"/>
        <v>179.70930805187339</v>
      </c>
      <c r="U20" s="16">
        <f t="shared" si="3"/>
        <v>17705.751159541174</v>
      </c>
      <c r="W20" s="192">
        <f t="shared" si="9"/>
        <v>44834</v>
      </c>
      <c r="X20" s="16">
        <f t="shared" si="4"/>
        <v>444.88895369803549</v>
      </c>
      <c r="Y20" s="16">
        <f t="shared" si="5"/>
        <v>265.17955369803553</v>
      </c>
      <c r="Z20" s="16">
        <f t="shared" si="6"/>
        <v>179.70939999999999</v>
      </c>
      <c r="AA20" s="16">
        <f t="shared" si="7"/>
        <v>17705.759999999998</v>
      </c>
      <c r="AE20" t="s">
        <v>69</v>
      </c>
      <c r="AF20" s="16">
        <v>10000</v>
      </c>
      <c r="AH20" t="s">
        <v>69</v>
      </c>
      <c r="AI20" s="16">
        <v>10000</v>
      </c>
    </row>
    <row r="21" spans="2:35" x14ac:dyDescent="0.35">
      <c r="G21" s="7" t="s">
        <v>80</v>
      </c>
      <c r="H21" s="18">
        <f>H18</f>
        <v>9708.3333333333339</v>
      </c>
      <c r="L21" s="13" t="s">
        <v>65</v>
      </c>
      <c r="Q21" s="192">
        <f t="shared" si="8"/>
        <v>44865</v>
      </c>
      <c r="R21" s="16">
        <f t="shared" si="0"/>
        <v>444.88895369803549</v>
      </c>
      <c r="S21" s="16">
        <f t="shared" si="1"/>
        <v>267.83144210262378</v>
      </c>
      <c r="T21" s="16">
        <f t="shared" si="2"/>
        <v>177.05751159541174</v>
      </c>
      <c r="U21" s="16">
        <f t="shared" si="3"/>
        <v>17437.919717438552</v>
      </c>
      <c r="W21" s="192">
        <f t="shared" si="9"/>
        <v>44865</v>
      </c>
      <c r="X21" s="16">
        <f t="shared" si="4"/>
        <v>444.88895369803549</v>
      </c>
      <c r="Y21" s="16">
        <f t="shared" si="5"/>
        <v>267.83135369803551</v>
      </c>
      <c r="Z21" s="16">
        <f t="shared" si="6"/>
        <v>177.05759999999998</v>
      </c>
      <c r="AA21" s="16">
        <f t="shared" si="7"/>
        <v>17437.93</v>
      </c>
      <c r="AE21" s="7" t="s">
        <v>68</v>
      </c>
      <c r="AF21" s="17">
        <v>0.1</v>
      </c>
      <c r="AH21" s="7" t="s">
        <v>68</v>
      </c>
      <c r="AI21" s="17">
        <v>0.1</v>
      </c>
    </row>
    <row r="22" spans="2:35" x14ac:dyDescent="0.35">
      <c r="G22" s="15" t="s">
        <v>79</v>
      </c>
      <c r="H22" s="14">
        <f>H18-H13</f>
        <v>208.33333333333394</v>
      </c>
      <c r="Q22" s="192">
        <f t="shared" si="8"/>
        <v>44895</v>
      </c>
      <c r="R22" s="16">
        <f t="shared" si="0"/>
        <v>444.88895369803549</v>
      </c>
      <c r="S22" s="16">
        <f t="shared" si="1"/>
        <v>270.50975652364997</v>
      </c>
      <c r="T22" s="16">
        <f t="shared" si="2"/>
        <v>174.37919717438552</v>
      </c>
      <c r="U22" s="16">
        <f t="shared" si="3"/>
        <v>17167.409960914902</v>
      </c>
      <c r="W22" s="192">
        <f t="shared" si="9"/>
        <v>44895</v>
      </c>
      <c r="X22" s="16">
        <f t="shared" si="4"/>
        <v>444.88895369803549</v>
      </c>
      <c r="Y22" s="16">
        <f t="shared" si="5"/>
        <v>270.50965369803549</v>
      </c>
      <c r="Z22" s="16">
        <f t="shared" si="6"/>
        <v>174.3793</v>
      </c>
      <c r="AA22" s="16">
        <f t="shared" si="7"/>
        <v>17167.419999999998</v>
      </c>
      <c r="AE22" t="s">
        <v>67</v>
      </c>
      <c r="AF22" s="16">
        <f>+AF20*AF21</f>
        <v>1000</v>
      </c>
      <c r="AH22" t="s">
        <v>67</v>
      </c>
      <c r="AI22" s="16">
        <f>+AI20*AI21</f>
        <v>1000</v>
      </c>
    </row>
    <row r="23" spans="2:35" x14ac:dyDescent="0.35">
      <c r="Q23" s="192">
        <f t="shared" si="8"/>
        <v>44926</v>
      </c>
      <c r="R23" s="16">
        <f t="shared" si="0"/>
        <v>444.88895369803549</v>
      </c>
      <c r="S23" s="16">
        <f t="shared" si="1"/>
        <v>273.21485408888645</v>
      </c>
      <c r="T23" s="16">
        <f t="shared" si="2"/>
        <v>171.67409960914901</v>
      </c>
      <c r="U23" s="16">
        <f t="shared" si="3"/>
        <v>16894.195106826017</v>
      </c>
      <c r="W23" s="192">
        <f t="shared" si="9"/>
        <v>44926</v>
      </c>
      <c r="X23" s="16">
        <f t="shared" si="4"/>
        <v>444.88895369803549</v>
      </c>
      <c r="Y23" s="16">
        <f t="shared" si="5"/>
        <v>273.21475369803551</v>
      </c>
      <c r="Z23" s="16">
        <f t="shared" si="6"/>
        <v>171.67419999999998</v>
      </c>
      <c r="AA23" s="16">
        <f t="shared" si="7"/>
        <v>16894.21</v>
      </c>
      <c r="AE23" s="2"/>
      <c r="AF23" s="16"/>
      <c r="AH23" s="2"/>
      <c r="AI23" s="16"/>
    </row>
    <row r="24" spans="2:35" x14ac:dyDescent="0.35">
      <c r="Q24" s="192"/>
      <c r="R24" s="16"/>
      <c r="S24" s="16"/>
      <c r="T24" s="16"/>
      <c r="U24" s="16"/>
      <c r="W24" s="194" t="s">
        <v>158</v>
      </c>
      <c r="X24" s="195">
        <f t="shared" si="4"/>
        <v>444.88895369803549</v>
      </c>
      <c r="Y24" s="195">
        <f t="shared" si="5"/>
        <v>444.88895369803549</v>
      </c>
      <c r="Z24" s="195"/>
      <c r="AA24" s="196">
        <f t="shared" si="7"/>
        <v>16449.32</v>
      </c>
      <c r="AE24" s="15" t="s">
        <v>66</v>
      </c>
      <c r="AF24" s="14">
        <f>AF22-AF17</f>
        <v>500</v>
      </c>
      <c r="AH24" s="15" t="s">
        <v>66</v>
      </c>
      <c r="AI24" s="14">
        <f>AI22-AI17</f>
        <v>-500</v>
      </c>
    </row>
    <row r="25" spans="2:35" x14ac:dyDescent="0.35">
      <c r="Q25" s="192">
        <f>EOMONTH(Q23,1)</f>
        <v>44957</v>
      </c>
      <c r="R25" s="16">
        <f t="shared" ref="R25:R36" si="10">$R$7</f>
        <v>444.88895369803549</v>
      </c>
      <c r="S25" s="16">
        <f t="shared" ref="S25:S36" si="11">R25-T25</f>
        <v>275.94700262977528</v>
      </c>
      <c r="T25" s="16">
        <f>U23*($R$5/12)</f>
        <v>168.94195106826018</v>
      </c>
      <c r="U25" s="16">
        <f>U23-S25</f>
        <v>16618.248104196242</v>
      </c>
      <c r="W25" s="192">
        <f>EOMONTH(W23,1)</f>
        <v>44957</v>
      </c>
      <c r="X25" s="16">
        <f t="shared" si="4"/>
        <v>444.88895369803549</v>
      </c>
      <c r="Y25" s="16">
        <f t="shared" si="5"/>
        <v>275.94685369803551</v>
      </c>
      <c r="Z25" s="16">
        <f>AA23*($X$5/12)</f>
        <v>168.94209999999998</v>
      </c>
      <c r="AA25" s="16">
        <f t="shared" si="7"/>
        <v>16173.37</v>
      </c>
      <c r="AE25" s="2"/>
    </row>
    <row r="26" spans="2:35" x14ac:dyDescent="0.35">
      <c r="Q26" s="192">
        <f t="shared" ref="Q26:Q36" si="12">EOMONTH(Q25,1)</f>
        <v>44985</v>
      </c>
      <c r="R26" s="16">
        <f t="shared" si="10"/>
        <v>444.88895369803549</v>
      </c>
      <c r="S26" s="16">
        <f t="shared" si="11"/>
        <v>278.70647265607306</v>
      </c>
      <c r="T26" s="16">
        <f t="shared" ref="T26:T36" si="13">U25*($R$5/12)</f>
        <v>166.18248104196243</v>
      </c>
      <c r="U26" s="16">
        <f t="shared" ref="U26:U36" si="14">U25-S26</f>
        <v>16339.541631540169</v>
      </c>
      <c r="W26" s="192">
        <f t="shared" ref="W26:W36" si="15">EOMONTH(W25,1)</f>
        <v>44985</v>
      </c>
      <c r="X26" s="16">
        <f t="shared" si="4"/>
        <v>444.88895369803549</v>
      </c>
      <c r="Y26" s="16">
        <f t="shared" si="5"/>
        <v>283.15525369803549</v>
      </c>
      <c r="Z26" s="16">
        <f t="shared" ref="Z26:Z36" si="16">AA25*($X$5/12)</f>
        <v>161.7337</v>
      </c>
      <c r="AA26" s="16">
        <f t="shared" si="7"/>
        <v>15890.21</v>
      </c>
      <c r="AE26" s="13" t="s">
        <v>65</v>
      </c>
    </row>
    <row r="27" spans="2:35" x14ac:dyDescent="0.35">
      <c r="Q27" s="192">
        <f t="shared" si="12"/>
        <v>45016</v>
      </c>
      <c r="R27" s="16">
        <f t="shared" si="10"/>
        <v>444.88895369803549</v>
      </c>
      <c r="S27" s="16">
        <f t="shared" si="11"/>
        <v>281.4935373826338</v>
      </c>
      <c r="T27" s="16">
        <f t="shared" si="13"/>
        <v>163.39541631540169</v>
      </c>
      <c r="U27" s="16">
        <f t="shared" si="14"/>
        <v>16058.048094157535</v>
      </c>
      <c r="W27" s="192">
        <f t="shared" si="15"/>
        <v>45016</v>
      </c>
      <c r="X27" s="16">
        <f t="shared" si="4"/>
        <v>444.88895369803549</v>
      </c>
      <c r="Y27" s="16">
        <f t="shared" si="5"/>
        <v>285.98685369803547</v>
      </c>
      <c r="Z27" s="16">
        <f t="shared" si="16"/>
        <v>158.90209999999999</v>
      </c>
      <c r="AA27" s="16">
        <f t="shared" si="7"/>
        <v>15604.22</v>
      </c>
    </row>
    <row r="28" spans="2:35" x14ac:dyDescent="0.35">
      <c r="Q28" s="192">
        <f t="shared" si="12"/>
        <v>45046</v>
      </c>
      <c r="R28" s="16">
        <f t="shared" si="10"/>
        <v>444.88895369803549</v>
      </c>
      <c r="S28" s="16">
        <f t="shared" si="11"/>
        <v>284.30847275646011</v>
      </c>
      <c r="T28" s="16">
        <f t="shared" si="13"/>
        <v>160.58048094157536</v>
      </c>
      <c r="U28" s="16">
        <f t="shared" si="14"/>
        <v>15773.739621401075</v>
      </c>
      <c r="W28" s="192">
        <f t="shared" si="15"/>
        <v>45046</v>
      </c>
      <c r="X28" s="16">
        <f t="shared" si="4"/>
        <v>444.88895369803549</v>
      </c>
      <c r="Y28" s="16">
        <f t="shared" si="5"/>
        <v>288.84675369803551</v>
      </c>
      <c r="Z28" s="16">
        <f t="shared" si="16"/>
        <v>156.04220000000001</v>
      </c>
      <c r="AA28" s="16">
        <f t="shared" si="7"/>
        <v>15315.37</v>
      </c>
    </row>
    <row r="29" spans="2:35" x14ac:dyDescent="0.35">
      <c r="Q29" s="192">
        <f t="shared" si="12"/>
        <v>45077</v>
      </c>
      <c r="R29" s="16">
        <f t="shared" si="10"/>
        <v>444.88895369803549</v>
      </c>
      <c r="S29" s="16">
        <f t="shared" si="11"/>
        <v>287.15155748402475</v>
      </c>
      <c r="T29" s="16">
        <f t="shared" si="13"/>
        <v>157.73739621401074</v>
      </c>
      <c r="U29" s="16">
        <f t="shared" si="14"/>
        <v>15486.58806391705</v>
      </c>
      <c r="W29" s="192">
        <f t="shared" si="15"/>
        <v>45077</v>
      </c>
      <c r="X29" s="16">
        <f t="shared" si="4"/>
        <v>444.88895369803549</v>
      </c>
      <c r="Y29" s="16">
        <f t="shared" si="5"/>
        <v>291.73525369803548</v>
      </c>
      <c r="Z29" s="16">
        <f t="shared" si="16"/>
        <v>153.15370000000001</v>
      </c>
      <c r="AA29" s="16">
        <f t="shared" si="7"/>
        <v>15023.63</v>
      </c>
    </row>
    <row r="30" spans="2:35" x14ac:dyDescent="0.35">
      <c r="Q30" s="192">
        <f t="shared" si="12"/>
        <v>45107</v>
      </c>
      <c r="R30" s="16">
        <f t="shared" si="10"/>
        <v>444.88895369803549</v>
      </c>
      <c r="S30" s="16">
        <f t="shared" si="11"/>
        <v>290.02307305886495</v>
      </c>
      <c r="T30" s="16">
        <f t="shared" si="13"/>
        <v>154.86588063917051</v>
      </c>
      <c r="U30" s="16">
        <f t="shared" si="14"/>
        <v>15196.564990858185</v>
      </c>
      <c r="W30" s="192">
        <f t="shared" si="15"/>
        <v>45107</v>
      </c>
      <c r="X30" s="16">
        <f t="shared" si="4"/>
        <v>444.88895369803549</v>
      </c>
      <c r="Y30" s="16">
        <f t="shared" si="5"/>
        <v>294.65265369803546</v>
      </c>
      <c r="Z30" s="16">
        <f t="shared" si="16"/>
        <v>150.2363</v>
      </c>
      <c r="AA30" s="16">
        <f t="shared" si="7"/>
        <v>14728.98</v>
      </c>
    </row>
    <row r="31" spans="2:35" x14ac:dyDescent="0.35">
      <c r="Q31" s="192">
        <f t="shared" si="12"/>
        <v>45138</v>
      </c>
      <c r="R31" s="16">
        <f t="shared" si="10"/>
        <v>444.88895369803549</v>
      </c>
      <c r="S31" s="16">
        <f t="shared" si="11"/>
        <v>292.9233037894536</v>
      </c>
      <c r="T31" s="16">
        <f t="shared" si="13"/>
        <v>151.96564990858187</v>
      </c>
      <c r="U31" s="16">
        <f t="shared" si="14"/>
        <v>14903.641687068732</v>
      </c>
      <c r="W31" s="192">
        <f t="shared" si="15"/>
        <v>45138</v>
      </c>
      <c r="X31" s="16">
        <f t="shared" si="4"/>
        <v>444.88895369803549</v>
      </c>
      <c r="Y31" s="16">
        <f t="shared" si="5"/>
        <v>297.59915369803548</v>
      </c>
      <c r="Z31" s="16">
        <f t="shared" si="16"/>
        <v>147.28979999999999</v>
      </c>
      <c r="AA31" s="16">
        <f t="shared" si="7"/>
        <v>14431.38</v>
      </c>
    </row>
    <row r="32" spans="2:35" x14ac:dyDescent="0.35">
      <c r="Q32" s="192">
        <f t="shared" si="12"/>
        <v>45169</v>
      </c>
      <c r="R32" s="16">
        <f t="shared" si="10"/>
        <v>444.88895369803549</v>
      </c>
      <c r="S32" s="16">
        <f t="shared" si="11"/>
        <v>295.85253682734816</v>
      </c>
      <c r="T32" s="16">
        <f t="shared" si="13"/>
        <v>149.03641687068733</v>
      </c>
      <c r="U32" s="16">
        <f t="shared" si="14"/>
        <v>14607.789150241384</v>
      </c>
      <c r="W32" s="192">
        <f t="shared" si="15"/>
        <v>45169</v>
      </c>
      <c r="X32" s="16">
        <f t="shared" si="4"/>
        <v>444.88895369803549</v>
      </c>
      <c r="Y32" s="16">
        <f t="shared" si="5"/>
        <v>300.57515369803548</v>
      </c>
      <c r="Z32" s="16">
        <f t="shared" si="16"/>
        <v>144.31379999999999</v>
      </c>
      <c r="AA32" s="16">
        <f t="shared" si="7"/>
        <v>14130.8</v>
      </c>
    </row>
    <row r="33" spans="17:27" x14ac:dyDescent="0.35">
      <c r="Q33" s="192">
        <f t="shared" si="12"/>
        <v>45199</v>
      </c>
      <c r="R33" s="16">
        <f t="shared" si="10"/>
        <v>444.88895369803549</v>
      </c>
      <c r="S33" s="16">
        <f t="shared" si="11"/>
        <v>298.81106219562162</v>
      </c>
      <c r="T33" s="16">
        <f t="shared" si="13"/>
        <v>146.07789150241385</v>
      </c>
      <c r="U33" s="16">
        <f t="shared" si="14"/>
        <v>14308.978088045762</v>
      </c>
      <c r="W33" s="192">
        <f t="shared" si="15"/>
        <v>45199</v>
      </c>
      <c r="X33" s="16">
        <f t="shared" si="4"/>
        <v>444.88895369803549</v>
      </c>
      <c r="Y33" s="16">
        <f t="shared" si="5"/>
        <v>303.5809536980355</v>
      </c>
      <c r="Z33" s="16">
        <f t="shared" si="16"/>
        <v>141.30799999999999</v>
      </c>
      <c r="AA33" s="16">
        <f t="shared" si="7"/>
        <v>13827.22</v>
      </c>
    </row>
    <row r="34" spans="17:27" x14ac:dyDescent="0.35">
      <c r="Q34" s="192">
        <f t="shared" si="12"/>
        <v>45230</v>
      </c>
      <c r="R34" s="16">
        <f t="shared" si="10"/>
        <v>444.88895369803549</v>
      </c>
      <c r="S34" s="16">
        <f t="shared" si="11"/>
        <v>301.79917281757787</v>
      </c>
      <c r="T34" s="16">
        <f t="shared" si="13"/>
        <v>143.08978088045762</v>
      </c>
      <c r="U34" s="16">
        <f t="shared" si="14"/>
        <v>14007.178915228184</v>
      </c>
      <c r="W34" s="192">
        <f t="shared" si="15"/>
        <v>45230</v>
      </c>
      <c r="X34" s="16">
        <f t="shared" si="4"/>
        <v>444.88895369803549</v>
      </c>
      <c r="Y34" s="16">
        <f t="shared" si="5"/>
        <v>306.6167536980355</v>
      </c>
      <c r="Z34" s="16">
        <f t="shared" si="16"/>
        <v>138.2722</v>
      </c>
      <c r="AA34" s="16">
        <f t="shared" si="7"/>
        <v>13520.6</v>
      </c>
    </row>
    <row r="35" spans="17:27" x14ac:dyDescent="0.35">
      <c r="Q35" s="192">
        <f t="shared" si="12"/>
        <v>45260</v>
      </c>
      <c r="R35" s="16">
        <f t="shared" si="10"/>
        <v>444.88895369803549</v>
      </c>
      <c r="S35" s="16">
        <f t="shared" si="11"/>
        <v>304.81716454575366</v>
      </c>
      <c r="T35" s="16">
        <f t="shared" si="13"/>
        <v>140.07178915228184</v>
      </c>
      <c r="U35" s="16">
        <f t="shared" si="14"/>
        <v>13702.36175068243</v>
      </c>
      <c r="W35" s="192">
        <f t="shared" si="15"/>
        <v>45260</v>
      </c>
      <c r="X35" s="16">
        <f t="shared" si="4"/>
        <v>444.88895369803549</v>
      </c>
      <c r="Y35" s="16">
        <f t="shared" si="5"/>
        <v>309.68295369803548</v>
      </c>
      <c r="Z35" s="16">
        <f t="shared" si="16"/>
        <v>135.20600000000002</v>
      </c>
      <c r="AA35" s="16">
        <f t="shared" si="7"/>
        <v>13210.92</v>
      </c>
    </row>
    <row r="36" spans="17:27" x14ac:dyDescent="0.35">
      <c r="Q36" s="192">
        <f t="shared" si="12"/>
        <v>45291</v>
      </c>
      <c r="R36" s="16">
        <f t="shared" si="10"/>
        <v>444.88895369803549</v>
      </c>
      <c r="S36" s="16">
        <f t="shared" si="11"/>
        <v>307.86533619121121</v>
      </c>
      <c r="T36" s="16">
        <f t="shared" si="13"/>
        <v>137.02361750682431</v>
      </c>
      <c r="U36" s="16">
        <f t="shared" si="14"/>
        <v>13394.496414491219</v>
      </c>
      <c r="W36" s="192">
        <f t="shared" si="15"/>
        <v>45291</v>
      </c>
      <c r="X36" s="16">
        <f t="shared" si="4"/>
        <v>444.88895369803549</v>
      </c>
      <c r="Y36" s="16">
        <f t="shared" si="5"/>
        <v>312.77975369803551</v>
      </c>
      <c r="Z36" s="16">
        <f t="shared" si="16"/>
        <v>132.10920000000002</v>
      </c>
      <c r="AA36" s="16">
        <f t="shared" si="7"/>
        <v>12898.14</v>
      </c>
    </row>
    <row r="37" spans="17:27" x14ac:dyDescent="0.35">
      <c r="Q37" s="192"/>
      <c r="R37" s="16"/>
      <c r="S37" s="16"/>
      <c r="T37" s="16"/>
      <c r="U37" s="16"/>
      <c r="W37" s="194" t="s">
        <v>158</v>
      </c>
      <c r="X37" s="195">
        <f t="shared" si="4"/>
        <v>444.88895369803549</v>
      </c>
      <c r="Y37" s="195">
        <f t="shared" si="5"/>
        <v>444.88895369803549</v>
      </c>
      <c r="Z37" s="195"/>
      <c r="AA37" s="196">
        <f t="shared" si="7"/>
        <v>12453.25</v>
      </c>
    </row>
    <row r="38" spans="17:27" x14ac:dyDescent="0.35">
      <c r="Q38" s="192">
        <f>EOMONTH(Q36,1)</f>
        <v>45322</v>
      </c>
      <c r="R38" s="16">
        <f t="shared" ref="R38:R49" si="17">$R$7</f>
        <v>444.88895369803549</v>
      </c>
      <c r="S38" s="16">
        <f t="shared" ref="S38:S49" si="18">R38-T38</f>
        <v>310.94398955312329</v>
      </c>
      <c r="T38" s="16">
        <f>U36*($R$5/12)</f>
        <v>133.94496414491221</v>
      </c>
      <c r="U38" s="16">
        <f>U36-S38</f>
        <v>13083.552424938096</v>
      </c>
      <c r="W38" s="192">
        <f>EOMONTH(W36,1)</f>
        <v>45322</v>
      </c>
      <c r="X38" s="16">
        <f t="shared" si="4"/>
        <v>444.88895369803549</v>
      </c>
      <c r="Y38" s="16">
        <f t="shared" si="5"/>
        <v>315.90755369803549</v>
      </c>
      <c r="Z38" s="16">
        <f>AA36*($X$5/12)</f>
        <v>128.98140000000001</v>
      </c>
      <c r="AA38" s="16">
        <f t="shared" si="7"/>
        <v>12137.34</v>
      </c>
    </row>
    <row r="39" spans="17:27" x14ac:dyDescent="0.35">
      <c r="Q39" s="192">
        <f t="shared" ref="Q39:Q49" si="19">EOMONTH(Q38,1)</f>
        <v>45351</v>
      </c>
      <c r="R39" s="16">
        <f t="shared" si="17"/>
        <v>444.88895369803549</v>
      </c>
      <c r="S39" s="16">
        <f t="shared" si="18"/>
        <v>314.05342944865453</v>
      </c>
      <c r="T39" s="16">
        <f t="shared" ref="T39:T49" si="20">U38*($R$5/12)</f>
        <v>130.83552424938097</v>
      </c>
      <c r="U39" s="16">
        <f t="shared" ref="U39:U49" si="21">U38-S39</f>
        <v>12769.498995489441</v>
      </c>
      <c r="W39" s="192">
        <f t="shared" ref="W39:W49" si="22">EOMONTH(W38,1)</f>
        <v>45351</v>
      </c>
      <c r="X39" s="16">
        <f t="shared" si="4"/>
        <v>444.88895369803549</v>
      </c>
      <c r="Y39" s="16">
        <f t="shared" si="5"/>
        <v>323.51555369803549</v>
      </c>
      <c r="Z39" s="16">
        <f t="shared" ref="Z39:Z49" si="23">AA38*($X$5/12)</f>
        <v>121.3734</v>
      </c>
      <c r="AA39" s="16">
        <f t="shared" si="7"/>
        <v>11813.82</v>
      </c>
    </row>
    <row r="40" spans="17:27" x14ac:dyDescent="0.35">
      <c r="Q40" s="192">
        <f t="shared" si="19"/>
        <v>45382</v>
      </c>
      <c r="R40" s="16">
        <f t="shared" si="17"/>
        <v>444.88895369803549</v>
      </c>
      <c r="S40" s="16">
        <f t="shared" si="18"/>
        <v>317.19396374314107</v>
      </c>
      <c r="T40" s="16">
        <f t="shared" si="20"/>
        <v>127.69498995489441</v>
      </c>
      <c r="U40" s="16">
        <f t="shared" si="21"/>
        <v>12452.3050317463</v>
      </c>
      <c r="W40" s="192">
        <f t="shared" si="22"/>
        <v>45382</v>
      </c>
      <c r="X40" s="16">
        <f t="shared" si="4"/>
        <v>444.88895369803549</v>
      </c>
      <c r="Y40" s="16">
        <f t="shared" si="5"/>
        <v>326.75075369803551</v>
      </c>
      <c r="Z40" s="16">
        <f t="shared" si="23"/>
        <v>118.1382</v>
      </c>
      <c r="AA40" s="16">
        <f t="shared" si="7"/>
        <v>11487.07</v>
      </c>
    </row>
    <row r="41" spans="17:27" x14ac:dyDescent="0.35">
      <c r="Q41" s="192">
        <f t="shared" si="19"/>
        <v>45412</v>
      </c>
      <c r="R41" s="16">
        <f t="shared" si="17"/>
        <v>444.88895369803549</v>
      </c>
      <c r="S41" s="16">
        <f t="shared" si="18"/>
        <v>320.36590338057249</v>
      </c>
      <c r="T41" s="16">
        <f t="shared" si="20"/>
        <v>124.523050317463</v>
      </c>
      <c r="U41" s="16">
        <f t="shared" si="21"/>
        <v>12131.939128365728</v>
      </c>
      <c r="W41" s="192">
        <f t="shared" si="22"/>
        <v>45412</v>
      </c>
      <c r="X41" s="16">
        <f t="shared" si="4"/>
        <v>444.88895369803549</v>
      </c>
      <c r="Y41" s="16">
        <f t="shared" si="5"/>
        <v>330.01825369803549</v>
      </c>
      <c r="Z41" s="16">
        <f t="shared" si="23"/>
        <v>114.8707</v>
      </c>
      <c r="AA41" s="16">
        <f t="shared" si="7"/>
        <v>11157.05</v>
      </c>
    </row>
    <row r="42" spans="17:27" x14ac:dyDescent="0.35">
      <c r="Q42" s="192">
        <f t="shared" si="19"/>
        <v>45443</v>
      </c>
      <c r="R42" s="16">
        <f t="shared" si="17"/>
        <v>444.88895369803549</v>
      </c>
      <c r="S42" s="16">
        <f t="shared" si="18"/>
        <v>323.5695624143782</v>
      </c>
      <c r="T42" s="16">
        <f t="shared" si="20"/>
        <v>121.31939128365728</v>
      </c>
      <c r="U42" s="16">
        <f t="shared" si="21"/>
        <v>11808.369565951351</v>
      </c>
      <c r="W42" s="192">
        <f t="shared" si="22"/>
        <v>45443</v>
      </c>
      <c r="X42" s="16">
        <f t="shared" si="4"/>
        <v>444.88895369803549</v>
      </c>
      <c r="Y42" s="16">
        <f t="shared" si="5"/>
        <v>333.31845369803551</v>
      </c>
      <c r="Z42" s="16">
        <f t="shared" si="23"/>
        <v>111.5705</v>
      </c>
      <c r="AA42" s="16">
        <f t="shared" si="7"/>
        <v>10823.73</v>
      </c>
    </row>
    <row r="43" spans="17:27" x14ac:dyDescent="0.35">
      <c r="Q43" s="192">
        <f t="shared" si="19"/>
        <v>45473</v>
      </c>
      <c r="R43" s="16">
        <f t="shared" si="17"/>
        <v>444.88895369803549</v>
      </c>
      <c r="S43" s="16">
        <f t="shared" si="18"/>
        <v>326.80525803852197</v>
      </c>
      <c r="T43" s="16">
        <f t="shared" si="20"/>
        <v>118.08369565951351</v>
      </c>
      <c r="U43" s="16">
        <f t="shared" si="21"/>
        <v>11481.564307912828</v>
      </c>
      <c r="W43" s="192">
        <f t="shared" si="22"/>
        <v>45473</v>
      </c>
      <c r="X43" s="16">
        <f t="shared" si="4"/>
        <v>444.88895369803549</v>
      </c>
      <c r="Y43" s="16">
        <f t="shared" si="5"/>
        <v>336.65165369803549</v>
      </c>
      <c r="Z43" s="16">
        <f t="shared" si="23"/>
        <v>108.2373</v>
      </c>
      <c r="AA43" s="16">
        <f t="shared" si="7"/>
        <v>10487.08</v>
      </c>
    </row>
    <row r="44" spans="17:27" x14ac:dyDescent="0.35">
      <c r="Q44" s="192">
        <f t="shared" si="19"/>
        <v>45504</v>
      </c>
      <c r="R44" s="16">
        <f t="shared" si="17"/>
        <v>444.88895369803549</v>
      </c>
      <c r="S44" s="16">
        <f t="shared" si="18"/>
        <v>330.07331061890721</v>
      </c>
      <c r="T44" s="16">
        <f t="shared" si="20"/>
        <v>114.81564307912828</v>
      </c>
      <c r="U44" s="16">
        <f t="shared" si="21"/>
        <v>11151.49099729392</v>
      </c>
      <c r="W44" s="192">
        <f t="shared" si="22"/>
        <v>45504</v>
      </c>
      <c r="X44" s="16">
        <f t="shared" ref="X44:X69" si="24">$X$7</f>
        <v>444.88895369803549</v>
      </c>
      <c r="Y44" s="16">
        <f t="shared" ref="Y44:Y70" si="25">X44-Z44</f>
        <v>340.01815369803546</v>
      </c>
      <c r="Z44" s="16">
        <f t="shared" si="23"/>
        <v>104.8708</v>
      </c>
      <c r="AA44" s="16">
        <f t="shared" ref="AA44:AA70" si="26">ROUND(AA43-Y44,2)</f>
        <v>10147.06</v>
      </c>
    </row>
    <row r="45" spans="17:27" x14ac:dyDescent="0.35">
      <c r="Q45" s="192">
        <f t="shared" si="19"/>
        <v>45535</v>
      </c>
      <c r="R45" s="16">
        <f t="shared" si="17"/>
        <v>444.88895369803549</v>
      </c>
      <c r="S45" s="16">
        <f t="shared" si="18"/>
        <v>333.37404372509627</v>
      </c>
      <c r="T45" s="16">
        <f t="shared" si="20"/>
        <v>111.51490997293921</v>
      </c>
      <c r="U45" s="16">
        <f t="shared" si="21"/>
        <v>10818.116953568824</v>
      </c>
      <c r="W45" s="192">
        <f t="shared" si="22"/>
        <v>45535</v>
      </c>
      <c r="X45" s="16">
        <f t="shared" si="24"/>
        <v>444.88895369803549</v>
      </c>
      <c r="Y45" s="16">
        <f t="shared" si="25"/>
        <v>343.4183536980355</v>
      </c>
      <c r="Z45" s="16">
        <f t="shared" si="23"/>
        <v>101.47059999999999</v>
      </c>
      <c r="AA45" s="16">
        <f t="shared" si="26"/>
        <v>9803.64</v>
      </c>
    </row>
    <row r="46" spans="17:27" x14ac:dyDescent="0.35">
      <c r="Q46" s="192">
        <f t="shared" si="19"/>
        <v>45565</v>
      </c>
      <c r="R46" s="16">
        <f t="shared" si="17"/>
        <v>444.88895369803549</v>
      </c>
      <c r="S46" s="16">
        <f t="shared" si="18"/>
        <v>336.70778416234725</v>
      </c>
      <c r="T46" s="16">
        <f t="shared" si="20"/>
        <v>108.18116953568824</v>
      </c>
      <c r="U46" s="16">
        <f t="shared" si="21"/>
        <v>10481.409169406477</v>
      </c>
      <c r="W46" s="192">
        <f t="shared" si="22"/>
        <v>45565</v>
      </c>
      <c r="X46" s="16">
        <f t="shared" si="24"/>
        <v>444.88895369803549</v>
      </c>
      <c r="Y46" s="16">
        <f t="shared" si="25"/>
        <v>346.85255369803548</v>
      </c>
      <c r="Z46" s="16">
        <f t="shared" si="23"/>
        <v>98.0364</v>
      </c>
      <c r="AA46" s="16">
        <f t="shared" si="26"/>
        <v>9456.7900000000009</v>
      </c>
    </row>
    <row r="47" spans="17:27" x14ac:dyDescent="0.35">
      <c r="Q47" s="192">
        <f t="shared" si="19"/>
        <v>45596</v>
      </c>
      <c r="R47" s="16">
        <f t="shared" si="17"/>
        <v>444.88895369803549</v>
      </c>
      <c r="S47" s="16">
        <f t="shared" si="18"/>
        <v>340.07486200397074</v>
      </c>
      <c r="T47" s="16">
        <f t="shared" si="20"/>
        <v>104.81409169406477</v>
      </c>
      <c r="U47" s="16">
        <f t="shared" si="21"/>
        <v>10141.334307402507</v>
      </c>
      <c r="W47" s="192">
        <f t="shared" si="22"/>
        <v>45596</v>
      </c>
      <c r="X47" s="16">
        <f t="shared" si="24"/>
        <v>444.88895369803549</v>
      </c>
      <c r="Y47" s="16">
        <f t="shared" si="25"/>
        <v>350.32105369803548</v>
      </c>
      <c r="Z47" s="16">
        <f t="shared" si="23"/>
        <v>94.567900000000009</v>
      </c>
      <c r="AA47" s="16">
        <f t="shared" si="26"/>
        <v>9106.4699999999993</v>
      </c>
    </row>
    <row r="48" spans="17:27" x14ac:dyDescent="0.35">
      <c r="Q48" s="192">
        <f t="shared" si="19"/>
        <v>45626</v>
      </c>
      <c r="R48" s="16">
        <f t="shared" si="17"/>
        <v>444.88895369803549</v>
      </c>
      <c r="S48" s="16">
        <f t="shared" si="18"/>
        <v>343.47561062401041</v>
      </c>
      <c r="T48" s="16">
        <f t="shared" si="20"/>
        <v>101.41334307402508</v>
      </c>
      <c r="U48" s="16">
        <f t="shared" si="21"/>
        <v>9797.8586967784959</v>
      </c>
      <c r="W48" s="192">
        <f t="shared" si="22"/>
        <v>45626</v>
      </c>
      <c r="X48" s="16">
        <f t="shared" si="24"/>
        <v>444.88895369803549</v>
      </c>
      <c r="Y48" s="16">
        <f t="shared" si="25"/>
        <v>353.82425369803548</v>
      </c>
      <c r="Z48" s="16">
        <f t="shared" si="23"/>
        <v>91.064700000000002</v>
      </c>
      <c r="AA48" s="16">
        <f t="shared" si="26"/>
        <v>8752.65</v>
      </c>
    </row>
    <row r="49" spans="17:27" x14ac:dyDescent="0.35">
      <c r="Q49" s="192">
        <f t="shared" si="19"/>
        <v>45657</v>
      </c>
      <c r="R49" s="16">
        <f t="shared" si="17"/>
        <v>444.88895369803549</v>
      </c>
      <c r="S49" s="16">
        <f t="shared" si="18"/>
        <v>346.91036673025053</v>
      </c>
      <c r="T49" s="16">
        <f t="shared" si="20"/>
        <v>97.978586967784963</v>
      </c>
      <c r="U49" s="16">
        <f t="shared" si="21"/>
        <v>9450.9483300482461</v>
      </c>
      <c r="W49" s="192">
        <f t="shared" si="22"/>
        <v>45657</v>
      </c>
      <c r="X49" s="16">
        <f t="shared" si="24"/>
        <v>444.88895369803549</v>
      </c>
      <c r="Y49" s="16">
        <f t="shared" si="25"/>
        <v>357.36245369803549</v>
      </c>
      <c r="Z49" s="16">
        <f t="shared" si="23"/>
        <v>87.526499999999999</v>
      </c>
      <c r="AA49" s="16">
        <f t="shared" si="26"/>
        <v>8395.2900000000009</v>
      </c>
    </row>
    <row r="50" spans="17:27" x14ac:dyDescent="0.35">
      <c r="Q50" s="192"/>
      <c r="R50" s="16"/>
      <c r="S50" s="16"/>
      <c r="T50" s="16"/>
      <c r="U50" s="16"/>
      <c r="W50" s="194" t="s">
        <v>158</v>
      </c>
      <c r="X50" s="195">
        <f t="shared" si="24"/>
        <v>444.88895369803549</v>
      </c>
      <c r="Y50" s="195">
        <f t="shared" si="25"/>
        <v>444.88895369803549</v>
      </c>
      <c r="Z50" s="195"/>
      <c r="AA50" s="196">
        <f t="shared" si="26"/>
        <v>7950.4</v>
      </c>
    </row>
    <row r="51" spans="17:27" x14ac:dyDescent="0.35">
      <c r="Q51" s="192">
        <f>EOMONTH(Q49,1)</f>
        <v>45688</v>
      </c>
      <c r="R51" s="16">
        <f t="shared" ref="R51:R62" si="27">$R$7</f>
        <v>444.88895369803549</v>
      </c>
      <c r="S51" s="16">
        <f t="shared" ref="S51:S62" si="28">R51-T51</f>
        <v>350.37947039755306</v>
      </c>
      <c r="T51" s="16">
        <f>U49*($R$5/12)</f>
        <v>94.509483300482458</v>
      </c>
      <c r="U51" s="16">
        <f>U49-S51</f>
        <v>9100.5688596506934</v>
      </c>
      <c r="W51" s="192">
        <f>EOMONTH(W49,1)</f>
        <v>45688</v>
      </c>
      <c r="X51" s="16">
        <f t="shared" si="24"/>
        <v>444.88895369803549</v>
      </c>
      <c r="Y51" s="16">
        <f t="shared" si="25"/>
        <v>360.93605369803549</v>
      </c>
      <c r="Z51" s="16">
        <f>AA49*($X$5/12)</f>
        <v>83.952900000000014</v>
      </c>
      <c r="AA51" s="16">
        <f t="shared" si="26"/>
        <v>7589.46</v>
      </c>
    </row>
    <row r="52" spans="17:27" x14ac:dyDescent="0.35">
      <c r="Q52" s="192">
        <f t="shared" ref="Q52:Q62" si="29">EOMONTH(Q51,1)</f>
        <v>45716</v>
      </c>
      <c r="R52" s="16">
        <f t="shared" si="27"/>
        <v>444.88895369803549</v>
      </c>
      <c r="S52" s="16">
        <f t="shared" si="28"/>
        <v>353.88326510152854</v>
      </c>
      <c r="T52" s="16">
        <f t="shared" ref="T52:T62" si="30">U51*($R$5/12)</f>
        <v>91.005688596506943</v>
      </c>
      <c r="U52" s="16">
        <f t="shared" ref="U52:U62" si="31">U51-S52</f>
        <v>8746.6855945491643</v>
      </c>
      <c r="W52" s="192">
        <f t="shared" ref="W52:W62" si="32">EOMONTH(W51,1)</f>
        <v>45716</v>
      </c>
      <c r="X52" s="16">
        <f t="shared" si="24"/>
        <v>444.88895369803549</v>
      </c>
      <c r="Y52" s="16">
        <f t="shared" si="25"/>
        <v>368.99435369803552</v>
      </c>
      <c r="Z52" s="16">
        <f t="shared" ref="Z52:Z62" si="33">AA51*($X$5/12)</f>
        <v>75.894599999999997</v>
      </c>
      <c r="AA52" s="16">
        <f t="shared" si="26"/>
        <v>7220.47</v>
      </c>
    </row>
    <row r="53" spans="17:27" x14ac:dyDescent="0.35">
      <c r="Q53" s="192">
        <f t="shared" si="29"/>
        <v>45747</v>
      </c>
      <c r="R53" s="16">
        <f t="shared" si="27"/>
        <v>444.88895369803549</v>
      </c>
      <c r="S53" s="16">
        <f t="shared" si="28"/>
        <v>357.42209775254383</v>
      </c>
      <c r="T53" s="16">
        <f t="shared" si="30"/>
        <v>87.466855945491645</v>
      </c>
      <c r="U53" s="16">
        <f t="shared" si="31"/>
        <v>8389.2634967966205</v>
      </c>
      <c r="W53" s="192">
        <f t="shared" si="32"/>
        <v>45747</v>
      </c>
      <c r="X53" s="16">
        <f t="shared" si="24"/>
        <v>444.88895369803549</v>
      </c>
      <c r="Y53" s="16">
        <f t="shared" si="25"/>
        <v>372.68425369803549</v>
      </c>
      <c r="Z53" s="16">
        <f t="shared" si="33"/>
        <v>72.204700000000003</v>
      </c>
      <c r="AA53" s="16">
        <f t="shared" si="26"/>
        <v>6847.79</v>
      </c>
    </row>
    <row r="54" spans="17:27" x14ac:dyDescent="0.35">
      <c r="Q54" s="192">
        <f t="shared" si="29"/>
        <v>45777</v>
      </c>
      <c r="R54" s="16">
        <f t="shared" si="27"/>
        <v>444.88895369803549</v>
      </c>
      <c r="S54" s="16">
        <f t="shared" si="28"/>
        <v>360.99631873006928</v>
      </c>
      <c r="T54" s="16">
        <f t="shared" si="30"/>
        <v>83.892634967966202</v>
      </c>
      <c r="U54" s="16">
        <f t="shared" si="31"/>
        <v>8028.2671780665514</v>
      </c>
      <c r="W54" s="192">
        <f t="shared" si="32"/>
        <v>45777</v>
      </c>
      <c r="X54" s="16">
        <f t="shared" si="24"/>
        <v>444.88895369803549</v>
      </c>
      <c r="Y54" s="16">
        <f t="shared" si="25"/>
        <v>376.41105369803552</v>
      </c>
      <c r="Z54" s="16">
        <f t="shared" si="33"/>
        <v>68.477900000000005</v>
      </c>
      <c r="AA54" s="16">
        <f t="shared" si="26"/>
        <v>6471.38</v>
      </c>
    </row>
    <row r="55" spans="17:27" x14ac:dyDescent="0.35">
      <c r="Q55" s="192">
        <f t="shared" si="29"/>
        <v>45808</v>
      </c>
      <c r="R55" s="16">
        <f t="shared" si="27"/>
        <v>444.88895369803549</v>
      </c>
      <c r="S55" s="16">
        <f t="shared" si="28"/>
        <v>364.60628191736998</v>
      </c>
      <c r="T55" s="16">
        <f t="shared" si="30"/>
        <v>80.28267178066551</v>
      </c>
      <c r="U55" s="16">
        <f t="shared" si="31"/>
        <v>7663.6608961491811</v>
      </c>
      <c r="W55" s="192">
        <f t="shared" si="32"/>
        <v>45808</v>
      </c>
      <c r="X55" s="16">
        <f t="shared" si="24"/>
        <v>444.88895369803549</v>
      </c>
      <c r="Y55" s="16">
        <f t="shared" si="25"/>
        <v>380.1751536980355</v>
      </c>
      <c r="Z55" s="16">
        <f t="shared" si="33"/>
        <v>64.713800000000006</v>
      </c>
      <c r="AA55" s="16">
        <f t="shared" si="26"/>
        <v>6091.2</v>
      </c>
    </row>
    <row r="56" spans="17:27" x14ac:dyDescent="0.35">
      <c r="Q56" s="192">
        <f t="shared" si="29"/>
        <v>45838</v>
      </c>
      <c r="R56" s="16">
        <f t="shared" si="27"/>
        <v>444.88895369803549</v>
      </c>
      <c r="S56" s="16">
        <f t="shared" si="28"/>
        <v>368.25234473654371</v>
      </c>
      <c r="T56" s="16">
        <f t="shared" si="30"/>
        <v>76.636608961491817</v>
      </c>
      <c r="U56" s="16">
        <f t="shared" si="31"/>
        <v>7295.4085514126373</v>
      </c>
      <c r="W56" s="192">
        <f t="shared" si="32"/>
        <v>45838</v>
      </c>
      <c r="X56" s="16">
        <f t="shared" si="24"/>
        <v>444.88895369803549</v>
      </c>
      <c r="Y56" s="16">
        <f t="shared" si="25"/>
        <v>383.97695369803552</v>
      </c>
      <c r="Z56" s="16">
        <f t="shared" si="33"/>
        <v>60.911999999999999</v>
      </c>
      <c r="AA56" s="16">
        <f t="shared" si="26"/>
        <v>5707.22</v>
      </c>
    </row>
    <row r="57" spans="17:27" x14ac:dyDescent="0.35">
      <c r="Q57" s="192">
        <f t="shared" si="29"/>
        <v>45869</v>
      </c>
      <c r="R57" s="16">
        <f t="shared" si="27"/>
        <v>444.88895369803549</v>
      </c>
      <c r="S57" s="16">
        <f t="shared" si="28"/>
        <v>371.93486818390909</v>
      </c>
      <c r="T57" s="16">
        <f t="shared" si="30"/>
        <v>72.954085514126376</v>
      </c>
      <c r="U57" s="16">
        <f t="shared" si="31"/>
        <v>6923.4736832287281</v>
      </c>
      <c r="W57" s="192">
        <f t="shared" si="32"/>
        <v>45869</v>
      </c>
      <c r="X57" s="16">
        <f t="shared" si="24"/>
        <v>444.88895369803549</v>
      </c>
      <c r="Y57" s="16">
        <f t="shared" si="25"/>
        <v>387.81675369803548</v>
      </c>
      <c r="Z57" s="16">
        <f t="shared" si="33"/>
        <v>57.072200000000002</v>
      </c>
      <c r="AA57" s="16">
        <f t="shared" si="26"/>
        <v>5319.4</v>
      </c>
    </row>
    <row r="58" spans="17:27" x14ac:dyDescent="0.35">
      <c r="Q58" s="192">
        <f t="shared" si="29"/>
        <v>45900</v>
      </c>
      <c r="R58" s="16">
        <f t="shared" si="27"/>
        <v>444.88895369803549</v>
      </c>
      <c r="S58" s="16">
        <f t="shared" si="28"/>
        <v>375.6542168657482</v>
      </c>
      <c r="T58" s="16">
        <f t="shared" si="30"/>
        <v>69.234736832287282</v>
      </c>
      <c r="U58" s="16">
        <f t="shared" si="31"/>
        <v>6547.8194663629802</v>
      </c>
      <c r="W58" s="192">
        <f t="shared" si="32"/>
        <v>45900</v>
      </c>
      <c r="X58" s="16">
        <f t="shared" si="24"/>
        <v>444.88895369803549</v>
      </c>
      <c r="Y58" s="16">
        <f t="shared" si="25"/>
        <v>391.69495369803548</v>
      </c>
      <c r="Z58" s="16">
        <f t="shared" si="33"/>
        <v>53.193999999999996</v>
      </c>
      <c r="AA58" s="16">
        <f t="shared" si="26"/>
        <v>4927.71</v>
      </c>
    </row>
    <row r="59" spans="17:27" x14ac:dyDescent="0.35">
      <c r="Q59" s="192">
        <f t="shared" si="29"/>
        <v>45930</v>
      </c>
      <c r="R59" s="16">
        <f t="shared" si="27"/>
        <v>444.88895369803549</v>
      </c>
      <c r="S59" s="16">
        <f t="shared" si="28"/>
        <v>379.41075903440571</v>
      </c>
      <c r="T59" s="16">
        <f t="shared" si="30"/>
        <v>65.478194663629807</v>
      </c>
      <c r="U59" s="16">
        <f t="shared" si="31"/>
        <v>6168.4087073285746</v>
      </c>
      <c r="W59" s="192">
        <f t="shared" si="32"/>
        <v>45930</v>
      </c>
      <c r="X59" s="16">
        <f t="shared" si="24"/>
        <v>444.88895369803549</v>
      </c>
      <c r="Y59" s="16">
        <f t="shared" si="25"/>
        <v>395.61185369803547</v>
      </c>
      <c r="Z59" s="16">
        <f t="shared" si="33"/>
        <v>49.277100000000004</v>
      </c>
      <c r="AA59" s="16">
        <f t="shared" si="26"/>
        <v>4532.1000000000004</v>
      </c>
    </row>
    <row r="60" spans="17:27" x14ac:dyDescent="0.35">
      <c r="Q60" s="192">
        <f t="shared" si="29"/>
        <v>45961</v>
      </c>
      <c r="R60" s="16">
        <f t="shared" si="27"/>
        <v>444.88895369803549</v>
      </c>
      <c r="S60" s="16">
        <f t="shared" si="28"/>
        <v>383.20486662474974</v>
      </c>
      <c r="T60" s="16">
        <f t="shared" si="30"/>
        <v>61.684087073285745</v>
      </c>
      <c r="U60" s="16">
        <f t="shared" si="31"/>
        <v>5785.2038407038244</v>
      </c>
      <c r="W60" s="192">
        <f t="shared" si="32"/>
        <v>45961</v>
      </c>
      <c r="X60" s="16">
        <f t="shared" si="24"/>
        <v>444.88895369803549</v>
      </c>
      <c r="Y60" s="16">
        <f t="shared" si="25"/>
        <v>399.56795369803547</v>
      </c>
      <c r="Z60" s="16">
        <f t="shared" si="33"/>
        <v>45.321000000000005</v>
      </c>
      <c r="AA60" s="16">
        <f t="shared" si="26"/>
        <v>4132.53</v>
      </c>
    </row>
    <row r="61" spans="17:27" x14ac:dyDescent="0.35">
      <c r="Q61" s="192">
        <f t="shared" si="29"/>
        <v>45991</v>
      </c>
      <c r="R61" s="16">
        <f t="shared" si="27"/>
        <v>444.88895369803549</v>
      </c>
      <c r="S61" s="16">
        <f t="shared" si="28"/>
        <v>387.03691529099723</v>
      </c>
      <c r="T61" s="16">
        <f t="shared" si="30"/>
        <v>57.852038407038243</v>
      </c>
      <c r="U61" s="16">
        <f t="shared" si="31"/>
        <v>5398.1669254128274</v>
      </c>
      <c r="W61" s="192">
        <f t="shared" si="32"/>
        <v>45991</v>
      </c>
      <c r="X61" s="16">
        <f t="shared" si="24"/>
        <v>444.88895369803549</v>
      </c>
      <c r="Y61" s="16">
        <f t="shared" si="25"/>
        <v>403.56365369803552</v>
      </c>
      <c r="Z61" s="16">
        <f t="shared" si="33"/>
        <v>41.325299999999999</v>
      </c>
      <c r="AA61" s="16">
        <f t="shared" si="26"/>
        <v>3728.97</v>
      </c>
    </row>
    <row r="62" spans="17:27" x14ac:dyDescent="0.35">
      <c r="Q62" s="192">
        <f t="shared" si="29"/>
        <v>46022</v>
      </c>
      <c r="R62" s="16">
        <f t="shared" si="27"/>
        <v>444.88895369803549</v>
      </c>
      <c r="S62" s="16">
        <f t="shared" si="28"/>
        <v>390.9072844439072</v>
      </c>
      <c r="T62" s="16">
        <f t="shared" si="30"/>
        <v>53.981669254128278</v>
      </c>
      <c r="U62" s="16">
        <f t="shared" si="31"/>
        <v>5007.2596409689204</v>
      </c>
      <c r="W62" s="192">
        <f t="shared" si="32"/>
        <v>46022</v>
      </c>
      <c r="X62" s="16">
        <f t="shared" si="24"/>
        <v>444.88895369803549</v>
      </c>
      <c r="Y62" s="16">
        <f t="shared" si="25"/>
        <v>407.59925369803551</v>
      </c>
      <c r="Z62" s="16">
        <f t="shared" si="33"/>
        <v>37.289699999999996</v>
      </c>
      <c r="AA62" s="16">
        <f t="shared" si="26"/>
        <v>3321.37</v>
      </c>
    </row>
    <row r="63" spans="17:27" x14ac:dyDescent="0.35">
      <c r="Q63" s="192"/>
      <c r="R63" s="16"/>
      <c r="S63" s="16"/>
      <c r="T63" s="16"/>
      <c r="U63" s="16"/>
      <c r="W63" s="194" t="s">
        <v>158</v>
      </c>
      <c r="X63" s="195">
        <f t="shared" si="24"/>
        <v>444.88895369803549</v>
      </c>
      <c r="Y63" s="195">
        <f t="shared" si="25"/>
        <v>444.88895369803549</v>
      </c>
      <c r="Z63" s="195"/>
      <c r="AA63" s="196">
        <f t="shared" si="26"/>
        <v>2876.48</v>
      </c>
    </row>
    <row r="64" spans="17:27" x14ac:dyDescent="0.35">
      <c r="Q64" s="192">
        <f>EOMONTH(Q62,1)</f>
        <v>46053</v>
      </c>
      <c r="R64" s="16">
        <f t="shared" ref="R64:R75" si="34">$R$7</f>
        <v>444.88895369803549</v>
      </c>
      <c r="S64" s="16">
        <f t="shared" ref="S64:S75" si="35">R64-T64</f>
        <v>394.8163572883463</v>
      </c>
      <c r="T64" s="16">
        <f>U62*($R$5/12)</f>
        <v>50.072596409689204</v>
      </c>
      <c r="U64" s="16">
        <f>U62-S64</f>
        <v>4612.4432836805745</v>
      </c>
      <c r="W64" s="192">
        <f>EOMONTH(W62,1)</f>
        <v>46053</v>
      </c>
      <c r="X64" s="16">
        <f t="shared" si="24"/>
        <v>444.88895369803549</v>
      </c>
      <c r="Y64" s="16">
        <f t="shared" si="25"/>
        <v>411.67525369803548</v>
      </c>
      <c r="Z64" s="16">
        <f>AA62*($X$5/12)</f>
        <v>33.213700000000003</v>
      </c>
      <c r="AA64" s="16">
        <f t="shared" si="26"/>
        <v>2464.8000000000002</v>
      </c>
    </row>
    <row r="65" spans="17:27" x14ac:dyDescent="0.35">
      <c r="Q65" s="192">
        <f t="shared" ref="Q65:Q75" si="36">EOMONTH(Q64,1)</f>
        <v>46081</v>
      </c>
      <c r="R65" s="16">
        <f t="shared" si="34"/>
        <v>444.88895369803549</v>
      </c>
      <c r="S65" s="16">
        <f t="shared" si="35"/>
        <v>398.76452086122976</v>
      </c>
      <c r="T65" s="16">
        <f t="shared" ref="T65:T75" si="37">U64*($R$5/12)</f>
        <v>46.124432836805745</v>
      </c>
      <c r="U65" s="16">
        <f t="shared" ref="U65:U75" si="38">U64-S65</f>
        <v>4213.6787628193451</v>
      </c>
      <c r="W65" s="192">
        <f t="shared" ref="W65:W70" si="39">EOMONTH(W64,1)</f>
        <v>46081</v>
      </c>
      <c r="X65" s="16">
        <f t="shared" si="24"/>
        <v>444.88895369803549</v>
      </c>
      <c r="Y65" s="16">
        <f t="shared" si="25"/>
        <v>420.24095369803547</v>
      </c>
      <c r="Z65" s="16">
        <f>AA64*($X$5/12)</f>
        <v>24.648000000000003</v>
      </c>
      <c r="AA65" s="16">
        <f t="shared" si="26"/>
        <v>2044.56</v>
      </c>
    </row>
    <row r="66" spans="17:27" x14ac:dyDescent="0.35">
      <c r="Q66" s="192">
        <f t="shared" si="36"/>
        <v>46112</v>
      </c>
      <c r="R66" s="16">
        <f t="shared" si="34"/>
        <v>444.88895369803549</v>
      </c>
      <c r="S66" s="16">
        <f t="shared" si="35"/>
        <v>402.75216606984202</v>
      </c>
      <c r="T66" s="16">
        <f t="shared" si="37"/>
        <v>42.136787628193453</v>
      </c>
      <c r="U66" s="16">
        <f t="shared" si="38"/>
        <v>3810.926596749503</v>
      </c>
      <c r="W66" s="192">
        <f t="shared" si="39"/>
        <v>46112</v>
      </c>
      <c r="X66" s="16">
        <f t="shared" si="24"/>
        <v>444.88895369803549</v>
      </c>
      <c r="Y66" s="16">
        <f t="shared" si="25"/>
        <v>424.44335369803548</v>
      </c>
      <c r="Z66" s="16">
        <f>AA65*($X$5/12)</f>
        <v>20.445599999999999</v>
      </c>
      <c r="AA66" s="16">
        <f t="shared" si="26"/>
        <v>1620.12</v>
      </c>
    </row>
    <row r="67" spans="17:27" x14ac:dyDescent="0.35">
      <c r="Q67" s="192">
        <f t="shared" si="36"/>
        <v>46142</v>
      </c>
      <c r="R67" s="16">
        <f t="shared" si="34"/>
        <v>444.88895369803549</v>
      </c>
      <c r="S67" s="16">
        <f t="shared" si="35"/>
        <v>406.77968773054045</v>
      </c>
      <c r="T67" s="16">
        <f t="shared" si="37"/>
        <v>38.109265967495034</v>
      </c>
      <c r="U67" s="16">
        <f t="shared" si="38"/>
        <v>3404.1469090189626</v>
      </c>
      <c r="W67" s="192">
        <f t="shared" si="39"/>
        <v>46142</v>
      </c>
      <c r="X67" s="16">
        <f t="shared" si="24"/>
        <v>444.88895369803549</v>
      </c>
      <c r="Y67" s="16">
        <f t="shared" si="25"/>
        <v>428.68775369803552</v>
      </c>
      <c r="Z67" s="16">
        <f>AA66*($X$5/12)</f>
        <v>16.2012</v>
      </c>
      <c r="AA67" s="16">
        <f t="shared" si="26"/>
        <v>1191.43</v>
      </c>
    </row>
    <row r="68" spans="17:27" x14ac:dyDescent="0.35">
      <c r="Q68" s="192">
        <f t="shared" si="36"/>
        <v>46173</v>
      </c>
      <c r="R68" s="16">
        <f t="shared" si="34"/>
        <v>444.88895369803549</v>
      </c>
      <c r="S68" s="16">
        <f t="shared" si="35"/>
        <v>410.84748460784584</v>
      </c>
      <c r="T68" s="16">
        <f t="shared" si="37"/>
        <v>34.041469090189629</v>
      </c>
      <c r="U68" s="16">
        <f t="shared" si="38"/>
        <v>2993.2994244111169</v>
      </c>
      <c r="W68" s="192">
        <f t="shared" si="39"/>
        <v>46173</v>
      </c>
      <c r="X68" s="16">
        <f t="shared" si="24"/>
        <v>444.88895369803549</v>
      </c>
      <c r="Y68" s="16">
        <f t="shared" si="25"/>
        <v>432.97465369803547</v>
      </c>
      <c r="Z68" s="16">
        <f>AA67*($X$5/12)</f>
        <v>11.914300000000001</v>
      </c>
      <c r="AA68" s="16">
        <f t="shared" si="26"/>
        <v>758.46</v>
      </c>
    </row>
    <row r="69" spans="17:27" x14ac:dyDescent="0.35">
      <c r="Q69" s="192">
        <f t="shared" si="36"/>
        <v>46203</v>
      </c>
      <c r="R69" s="16">
        <f t="shared" si="34"/>
        <v>444.88895369803549</v>
      </c>
      <c r="S69" s="16">
        <f t="shared" si="35"/>
        <v>414.95595945392432</v>
      </c>
      <c r="T69" s="16">
        <f t="shared" si="37"/>
        <v>29.932994244111171</v>
      </c>
      <c r="U69" s="16">
        <f t="shared" si="38"/>
        <v>2578.3434649571927</v>
      </c>
      <c r="W69" s="192">
        <f t="shared" si="39"/>
        <v>46203</v>
      </c>
      <c r="X69" s="16">
        <f t="shared" si="24"/>
        <v>444.88895369803549</v>
      </c>
      <c r="Y69" s="16">
        <f t="shared" si="25"/>
        <v>437.30435369803547</v>
      </c>
      <c r="Z69" s="16">
        <f>AA68*($X$5/12)</f>
        <v>7.5846000000000009</v>
      </c>
      <c r="AA69" s="16">
        <f t="shared" si="26"/>
        <v>321.16000000000003</v>
      </c>
    </row>
    <row r="70" spans="17:27" x14ac:dyDescent="0.35">
      <c r="Q70" s="192">
        <f t="shared" si="36"/>
        <v>46234</v>
      </c>
      <c r="R70" s="16">
        <f t="shared" si="34"/>
        <v>444.88895369803549</v>
      </c>
      <c r="S70" s="16">
        <f t="shared" si="35"/>
        <v>419.10551904846358</v>
      </c>
      <c r="T70" s="16">
        <f t="shared" si="37"/>
        <v>25.783434649571927</v>
      </c>
      <c r="U70" s="16">
        <f t="shared" si="38"/>
        <v>2159.2379459087292</v>
      </c>
      <c r="W70" s="192">
        <f t="shared" si="39"/>
        <v>46234</v>
      </c>
      <c r="X70" s="16">
        <f>+AA69</f>
        <v>321.16000000000003</v>
      </c>
      <c r="Y70" s="16">
        <f t="shared" si="25"/>
        <v>321.16000000000003</v>
      </c>
      <c r="Z70" s="16">
        <v>0</v>
      </c>
      <c r="AA70" s="16">
        <f t="shared" si="26"/>
        <v>0</v>
      </c>
    </row>
    <row r="71" spans="17:27" x14ac:dyDescent="0.35">
      <c r="Q71" s="192">
        <f t="shared" si="36"/>
        <v>46265</v>
      </c>
      <c r="R71" s="16">
        <f t="shared" si="34"/>
        <v>444.88895369803549</v>
      </c>
      <c r="S71" s="16">
        <f t="shared" si="35"/>
        <v>423.29657423894821</v>
      </c>
      <c r="T71" s="16">
        <f t="shared" si="37"/>
        <v>21.592379459087294</v>
      </c>
      <c r="U71" s="16">
        <f t="shared" si="38"/>
        <v>1735.9413716697809</v>
      </c>
      <c r="W71" s="192"/>
      <c r="X71" s="16"/>
      <c r="Y71" s="16"/>
      <c r="Z71" s="16"/>
      <c r="AA71" s="16"/>
    </row>
    <row r="72" spans="17:27" x14ac:dyDescent="0.35">
      <c r="Q72" s="192">
        <f t="shared" si="36"/>
        <v>46295</v>
      </c>
      <c r="R72" s="16">
        <f t="shared" si="34"/>
        <v>444.88895369803549</v>
      </c>
      <c r="S72" s="16">
        <f t="shared" si="35"/>
        <v>427.52953998133768</v>
      </c>
      <c r="T72" s="16">
        <f t="shared" si="37"/>
        <v>17.359413716697809</v>
      </c>
      <c r="U72" s="16">
        <f t="shared" si="38"/>
        <v>1308.4118316884433</v>
      </c>
      <c r="W72" s="192"/>
      <c r="X72" s="16"/>
      <c r="Y72" s="16"/>
      <c r="Z72" s="16"/>
      <c r="AA72" s="16"/>
    </row>
    <row r="73" spans="17:27" x14ac:dyDescent="0.35">
      <c r="Q73" s="192">
        <f t="shared" si="36"/>
        <v>46326</v>
      </c>
      <c r="R73" s="16">
        <f t="shared" si="34"/>
        <v>444.88895369803549</v>
      </c>
      <c r="S73" s="16">
        <f t="shared" si="35"/>
        <v>431.80483538115107</v>
      </c>
      <c r="T73" s="16">
        <f t="shared" si="37"/>
        <v>13.084118316884433</v>
      </c>
      <c r="U73" s="16">
        <f t="shared" si="38"/>
        <v>876.60699630729221</v>
      </c>
      <c r="W73" s="192"/>
      <c r="X73" s="16"/>
      <c r="Y73" s="16"/>
      <c r="Z73" s="16"/>
      <c r="AA73" s="16"/>
    </row>
    <row r="74" spans="17:27" x14ac:dyDescent="0.35">
      <c r="Q74" s="192">
        <f t="shared" si="36"/>
        <v>46356</v>
      </c>
      <c r="R74" s="16">
        <f t="shared" si="34"/>
        <v>444.88895369803549</v>
      </c>
      <c r="S74" s="16">
        <f t="shared" si="35"/>
        <v>436.12288373496256</v>
      </c>
      <c r="T74" s="16">
        <f t="shared" si="37"/>
        <v>8.7660699630729226</v>
      </c>
      <c r="U74" s="16">
        <f t="shared" si="38"/>
        <v>440.48411257232965</v>
      </c>
      <c r="W74" s="192"/>
      <c r="X74" s="16"/>
      <c r="Y74" s="16"/>
      <c r="Z74" s="16"/>
      <c r="AA74" s="16"/>
    </row>
    <row r="75" spans="17:27" x14ac:dyDescent="0.35">
      <c r="Q75" s="192">
        <f t="shared" si="36"/>
        <v>46387</v>
      </c>
      <c r="R75" s="16">
        <f t="shared" si="34"/>
        <v>444.88895369803549</v>
      </c>
      <c r="S75" s="16">
        <f t="shared" si="35"/>
        <v>440.4841125723122</v>
      </c>
      <c r="T75" s="16">
        <f t="shared" si="37"/>
        <v>4.4048411257232969</v>
      </c>
      <c r="U75" s="16">
        <f t="shared" si="38"/>
        <v>1.7450929590268061E-11</v>
      </c>
      <c r="W75" s="192"/>
      <c r="X75" s="16"/>
      <c r="Y75" s="16"/>
      <c r="Z75" s="16"/>
      <c r="AA75" s="16"/>
    </row>
    <row r="76" spans="17:27" x14ac:dyDescent="0.35">
      <c r="Q76" s="192"/>
      <c r="R76" s="16"/>
      <c r="S76" s="16"/>
      <c r="T76" s="16"/>
      <c r="U76" s="16"/>
    </row>
    <row r="77" spans="17:27" ht="15" thickBot="1" x14ac:dyDescent="0.4">
      <c r="Q77" s="197" t="s">
        <v>159</v>
      </c>
      <c r="R77" s="198">
        <f>SUM(R12:R76)</f>
        <v>26693.33722188211</v>
      </c>
      <c r="S77" s="198">
        <f>SUM(S12:S76)</f>
        <v>19999.999999999989</v>
      </c>
      <c r="T77" s="198">
        <f>SUM(T12:T76)</f>
        <v>6693.3372218821378</v>
      </c>
      <c r="U77" s="198"/>
      <c r="W77" s="197" t="s">
        <v>159</v>
      </c>
      <c r="X77" s="198">
        <f>SUM(X12:X76)</f>
        <v>26124.719314486039</v>
      </c>
      <c r="Y77" s="198">
        <f>SUM(Y12:Y76)</f>
        <v>19999.996314486052</v>
      </c>
      <c r="Z77" s="198">
        <f>SUM(Z12:Z76)</f>
        <v>6124.7230000000018</v>
      </c>
      <c r="AA77" s="198"/>
    </row>
    <row r="78" spans="17:27" ht="15" thickTop="1" x14ac:dyDescent="0.35">
      <c r="Q78" s="192"/>
      <c r="R78" s="16"/>
      <c r="S78" s="16"/>
      <c r="T78" s="16"/>
      <c r="U78" s="16"/>
    </row>
    <row r="79" spans="17:27" x14ac:dyDescent="0.35">
      <c r="Q79" s="192"/>
      <c r="R79" s="16"/>
      <c r="S79" s="16"/>
      <c r="T79" s="16"/>
      <c r="U79" s="16"/>
    </row>
    <row r="80" spans="17:27" x14ac:dyDescent="0.35">
      <c r="Q80" s="192"/>
      <c r="R80" s="16"/>
      <c r="S80" s="16"/>
      <c r="T80" s="16"/>
      <c r="U80" s="16"/>
      <c r="W80" s="199" t="s">
        <v>158</v>
      </c>
      <c r="X80" s="200"/>
      <c r="Y80" s="200"/>
    </row>
    <row r="81" spans="17:25" x14ac:dyDescent="0.35">
      <c r="Q81" s="192"/>
      <c r="R81" s="16"/>
      <c r="S81" s="16"/>
      <c r="T81" s="16"/>
      <c r="U81" s="16"/>
      <c r="W81" s="36" t="s">
        <v>157</v>
      </c>
      <c r="X81" s="2"/>
      <c r="Y81" s="201">
        <f>COUNTIFS(W11:W77,W80)</f>
        <v>4</v>
      </c>
    </row>
    <row r="82" spans="17:25" x14ac:dyDescent="0.35">
      <c r="Q82" s="192"/>
      <c r="R82" s="16"/>
      <c r="S82" s="16"/>
      <c r="T82" s="16"/>
      <c r="U82" s="16"/>
      <c r="W82" s="36" t="s">
        <v>156</v>
      </c>
      <c r="X82" s="2"/>
      <c r="Y82" s="202">
        <f>COUNT(R71:R75)</f>
        <v>5</v>
      </c>
    </row>
    <row r="83" spans="17:25" x14ac:dyDescent="0.35">
      <c r="Q83" s="192"/>
      <c r="R83" s="16"/>
      <c r="S83" s="16"/>
      <c r="T83" s="16"/>
      <c r="U83" s="16"/>
      <c r="W83" s="36" t="s">
        <v>155</v>
      </c>
      <c r="X83" s="2"/>
      <c r="Y83" s="184">
        <f>T77-Z77</f>
        <v>568.61422188213601</v>
      </c>
    </row>
    <row r="84" spans="17:25" x14ac:dyDescent="0.35">
      <c r="Q84" s="192"/>
      <c r="R84" s="16"/>
      <c r="S84" s="16"/>
      <c r="T84" s="16"/>
      <c r="U84" s="16"/>
    </row>
    <row r="85" spans="17:25" x14ac:dyDescent="0.35">
      <c r="Q85" s="192"/>
      <c r="R85" s="16"/>
      <c r="S85" s="16"/>
      <c r="T85" s="16"/>
      <c r="U85" s="16"/>
    </row>
    <row r="86" spans="17:25" x14ac:dyDescent="0.35">
      <c r="Q86" s="192"/>
      <c r="R86" s="16"/>
      <c r="S86" s="16"/>
      <c r="T86" s="16"/>
      <c r="U86" s="16"/>
    </row>
    <row r="87" spans="17:25" x14ac:dyDescent="0.35">
      <c r="Q87" s="192"/>
      <c r="R87" s="16"/>
      <c r="S87" s="16"/>
      <c r="T87" s="16"/>
      <c r="U87" s="16"/>
    </row>
    <row r="88" spans="17:25" x14ac:dyDescent="0.35">
      <c r="Q88" s="192"/>
      <c r="R88" s="16"/>
      <c r="S88" s="16"/>
      <c r="T88" s="16"/>
      <c r="U88" s="1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4561-775B-4DA0-98AB-39F90E9E78ED}">
  <sheetPr>
    <tabColor theme="9" tint="0.59999389629810485"/>
    <pageSetUpPr autoPageBreaks="0"/>
  </sheetPr>
  <dimension ref="B1:F11"/>
  <sheetViews>
    <sheetView showGridLines="0" tabSelected="1" workbookViewId="0"/>
  </sheetViews>
  <sheetFormatPr defaultColWidth="8.7265625" defaultRowHeight="14.5" x14ac:dyDescent="0.35"/>
  <cols>
    <col min="1" max="1" width="2.81640625" customWidth="1"/>
    <col min="2" max="2" width="28.81640625" bestFit="1" customWidth="1"/>
    <col min="3" max="3" width="15.54296875" customWidth="1"/>
    <col min="5" max="5" width="28.453125" bestFit="1" customWidth="1"/>
    <col min="6" max="6" width="15.54296875" customWidth="1"/>
  </cols>
  <sheetData>
    <row r="1" spans="2:6" ht="7.5" customHeight="1" x14ac:dyDescent="0.35"/>
    <row r="2" spans="2:6" x14ac:dyDescent="0.35">
      <c r="B2" s="178" t="s">
        <v>87</v>
      </c>
    </row>
    <row r="3" spans="2:6" ht="7.5" customHeight="1" x14ac:dyDescent="0.35"/>
    <row r="5" spans="2:6" x14ac:dyDescent="0.35">
      <c r="B5" s="2" t="s">
        <v>193</v>
      </c>
      <c r="E5" s="2" t="s">
        <v>192</v>
      </c>
    </row>
    <row r="7" spans="2:6" x14ac:dyDescent="0.35">
      <c r="B7" t="s">
        <v>194</v>
      </c>
      <c r="C7" s="188">
        <v>0.05</v>
      </c>
      <c r="E7" t="s">
        <v>194</v>
      </c>
      <c r="F7" s="193">
        <v>1E-4</v>
      </c>
    </row>
    <row r="9" spans="2:6" x14ac:dyDescent="0.35">
      <c r="B9" t="s">
        <v>191</v>
      </c>
      <c r="C9" s="16">
        <v>50000</v>
      </c>
      <c r="E9" t="s">
        <v>191</v>
      </c>
      <c r="F9" s="16">
        <v>50000</v>
      </c>
    </row>
    <row r="10" spans="2:6" x14ac:dyDescent="0.35">
      <c r="B10" s="7" t="s">
        <v>169</v>
      </c>
      <c r="C10" s="17">
        <f>+C7</f>
        <v>0.05</v>
      </c>
      <c r="E10" s="7" t="s">
        <v>169</v>
      </c>
      <c r="F10" s="203">
        <f>+F7</f>
        <v>1E-4</v>
      </c>
    </row>
    <row r="11" spans="2:6" x14ac:dyDescent="0.35">
      <c r="B11" t="s">
        <v>67</v>
      </c>
      <c r="C11" s="16">
        <f>+C9*C10</f>
        <v>2500</v>
      </c>
      <c r="E11" t="s">
        <v>67</v>
      </c>
      <c r="F11" s="16">
        <f>+F9*F10</f>
        <v>5</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38178-DC32-4503-A17D-78EC286E7CEC}">
  <sheetPr>
    <tabColor theme="9" tint="0.59999389629810485"/>
    <pageSetUpPr autoPageBreaks="0"/>
  </sheetPr>
  <dimension ref="B1:H27"/>
  <sheetViews>
    <sheetView showGridLines="0" tabSelected="1" zoomScaleNormal="100" workbookViewId="0"/>
  </sheetViews>
  <sheetFormatPr defaultColWidth="8.7265625" defaultRowHeight="14.5" x14ac:dyDescent="0.35"/>
  <cols>
    <col min="1" max="1" width="2.81640625" customWidth="1"/>
    <col min="2" max="2" width="28.81640625" bestFit="1" customWidth="1"/>
    <col min="3" max="3" width="15.54296875" customWidth="1"/>
    <col min="4" max="4" width="5.7265625" customWidth="1"/>
    <col min="5" max="5" width="0.54296875" style="177" customWidth="1"/>
    <col min="6" max="6" width="5.7265625" customWidth="1"/>
    <col min="7" max="7" width="28.453125" bestFit="1" customWidth="1"/>
    <col min="8" max="8" width="15.54296875" customWidth="1"/>
  </cols>
  <sheetData>
    <row r="1" spans="2:8" ht="7.5" customHeight="1" x14ac:dyDescent="0.35"/>
    <row r="2" spans="2:8" x14ac:dyDescent="0.35">
      <c r="B2" s="178" t="s">
        <v>87</v>
      </c>
      <c r="G2" s="178" t="s">
        <v>85</v>
      </c>
    </row>
    <row r="3" spans="2:8" ht="7.5" customHeight="1" x14ac:dyDescent="0.35"/>
    <row r="5" spans="2:8" x14ac:dyDescent="0.35">
      <c r="B5" s="2" t="s">
        <v>205</v>
      </c>
      <c r="G5" s="2" t="s">
        <v>206</v>
      </c>
    </row>
    <row r="7" spans="2:8" x14ac:dyDescent="0.35">
      <c r="B7" t="s">
        <v>217</v>
      </c>
      <c r="C7" s="204">
        <v>100000</v>
      </c>
      <c r="G7" t="s">
        <v>217</v>
      </c>
      <c r="H7" s="204">
        <f>C7</f>
        <v>100000</v>
      </c>
    </row>
    <row r="8" spans="2:8" x14ac:dyDescent="0.35">
      <c r="B8" s="7" t="s">
        <v>208</v>
      </c>
      <c r="C8" s="17">
        <v>0.1</v>
      </c>
      <c r="G8" s="7" t="s">
        <v>208</v>
      </c>
      <c r="H8" s="17">
        <v>0.1</v>
      </c>
    </row>
    <row r="9" spans="2:8" x14ac:dyDescent="0.35">
      <c r="B9" t="s">
        <v>209</v>
      </c>
      <c r="C9" s="204">
        <f>+C7*C8</f>
        <v>10000</v>
      </c>
      <c r="G9" t="s">
        <v>209</v>
      </c>
      <c r="H9" s="204">
        <f>+H7*H8</f>
        <v>10000</v>
      </c>
    </row>
    <row r="10" spans="2:8" x14ac:dyDescent="0.35">
      <c r="C10" s="204"/>
      <c r="H10" s="204"/>
    </row>
    <row r="11" spans="2:8" x14ac:dyDescent="0.35">
      <c r="B11" t="s">
        <v>210</v>
      </c>
      <c r="C11" s="205">
        <v>0.25</v>
      </c>
      <c r="G11" t="s">
        <v>210</v>
      </c>
      <c r="H11" s="205">
        <f>C11</f>
        <v>0.25</v>
      </c>
    </row>
    <row r="12" spans="2:8" x14ac:dyDescent="0.35">
      <c r="C12" s="204"/>
      <c r="H12" s="204"/>
    </row>
    <row r="13" spans="2:8" x14ac:dyDescent="0.35">
      <c r="B13" t="s">
        <v>207</v>
      </c>
      <c r="C13" s="204">
        <f>C7</f>
        <v>100000</v>
      </c>
      <c r="G13" t="s">
        <v>207</v>
      </c>
      <c r="H13" s="204">
        <f>H7</f>
        <v>100000</v>
      </c>
    </row>
    <row r="14" spans="2:8" x14ac:dyDescent="0.35">
      <c r="B14" s="7" t="s">
        <v>214</v>
      </c>
      <c r="C14" s="206">
        <f>+C9</f>
        <v>10000</v>
      </c>
      <c r="G14" s="7" t="s">
        <v>214</v>
      </c>
      <c r="H14" s="206">
        <v>0</v>
      </c>
    </row>
    <row r="15" spans="2:8" x14ac:dyDescent="0.35">
      <c r="B15" t="s">
        <v>215</v>
      </c>
      <c r="C15" s="207">
        <f>+C13-C14</f>
        <v>90000</v>
      </c>
      <c r="G15" t="s">
        <v>215</v>
      </c>
      <c r="H15" s="207">
        <f>+H13-H14</f>
        <v>100000</v>
      </c>
    </row>
    <row r="16" spans="2:8" x14ac:dyDescent="0.35">
      <c r="B16" s="7" t="s">
        <v>212</v>
      </c>
      <c r="C16" s="206">
        <f>+C15*C11</f>
        <v>22500</v>
      </c>
      <c r="G16" s="7" t="s">
        <v>212</v>
      </c>
      <c r="H16" s="206">
        <f>+H15*H11</f>
        <v>25000</v>
      </c>
    </row>
    <row r="17" spans="2:8" x14ac:dyDescent="0.35">
      <c r="B17" t="s">
        <v>213</v>
      </c>
      <c r="C17" s="204">
        <f>+C15-C16</f>
        <v>67500</v>
      </c>
      <c r="G17" t="s">
        <v>213</v>
      </c>
      <c r="H17" s="204">
        <f>+H15-H16</f>
        <v>75000</v>
      </c>
    </row>
    <row r="18" spans="2:8" x14ac:dyDescent="0.35">
      <c r="B18" s="7" t="s">
        <v>216</v>
      </c>
      <c r="C18" s="206">
        <v>0</v>
      </c>
      <c r="G18" s="7" t="s">
        <v>216</v>
      </c>
      <c r="H18" s="206">
        <f>+H9</f>
        <v>10000</v>
      </c>
    </row>
    <row r="19" spans="2:8" x14ac:dyDescent="0.35">
      <c r="B19" t="s">
        <v>211</v>
      </c>
      <c r="C19" s="204">
        <f>+C17-C18</f>
        <v>67500</v>
      </c>
      <c r="G19" t="s">
        <v>211</v>
      </c>
      <c r="H19" s="204">
        <f>+H17-H18</f>
        <v>65000</v>
      </c>
    </row>
    <row r="20" spans="2:8" x14ac:dyDescent="0.35">
      <c r="C20" s="204"/>
      <c r="H20" s="204"/>
    </row>
    <row r="21" spans="2:8" x14ac:dyDescent="0.35">
      <c r="C21" s="110"/>
      <c r="H21" s="110"/>
    </row>
    <row r="22" spans="2:8" x14ac:dyDescent="0.35">
      <c r="C22" s="110"/>
      <c r="H22" s="110"/>
    </row>
    <row r="23" spans="2:8" x14ac:dyDescent="0.35">
      <c r="C23" s="110"/>
      <c r="H23" s="110"/>
    </row>
    <row r="25" spans="2:8" x14ac:dyDescent="0.35">
      <c r="C25" s="207"/>
      <c r="H25" s="207"/>
    </row>
    <row r="27" spans="2:8" x14ac:dyDescent="0.35">
      <c r="C27" s="207"/>
    </row>
  </sheetData>
  <pageMargins left="0.7" right="0.7" top="0.75" bottom="0.75" header="0.3" footer="0.3"/>
  <pageSetup scale="24" orientation="portrait" r:id="rId1"/>
  <ignoredErrors>
    <ignoredError sqref="C16 H18 H1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FC72-F617-4597-B708-7D61C10ABC41}">
  <sheetPr>
    <tabColor theme="9" tint="0.59999389629810485"/>
    <pageSetUpPr autoPageBreaks="0"/>
  </sheetPr>
  <dimension ref="B1:O38"/>
  <sheetViews>
    <sheetView showGridLines="0" tabSelected="1" workbookViewId="0">
      <pane ySplit="3" topLeftCell="A4" activePane="bottomLeft" state="frozen"/>
      <selection pane="bottomLeft"/>
    </sheetView>
  </sheetViews>
  <sheetFormatPr defaultColWidth="8.7265625" defaultRowHeight="14.5" x14ac:dyDescent="0.35"/>
  <cols>
    <col min="1" max="1" width="2.81640625" customWidth="1"/>
    <col min="2" max="2" width="35" customWidth="1"/>
    <col min="3" max="3" width="15.453125" style="35" customWidth="1"/>
    <col min="4" max="4" width="5.7265625" customWidth="1"/>
    <col min="5" max="5" width="0.54296875" style="177" customWidth="1"/>
    <col min="6" max="6" width="5.7265625" customWidth="1"/>
    <col min="7" max="7" width="35" customWidth="1"/>
    <col min="8" max="8" width="15.453125" style="35" customWidth="1"/>
    <col min="9" max="9" width="5.7265625" customWidth="1"/>
    <col min="10" max="10" width="0.54296875" style="177" customWidth="1"/>
    <col min="11" max="11" width="5.7265625" customWidth="1"/>
    <col min="12" max="12" width="35" customWidth="1"/>
    <col min="13" max="13" width="15.453125" style="35" customWidth="1"/>
    <col min="15" max="15" width="60.54296875" bestFit="1" customWidth="1"/>
  </cols>
  <sheetData>
    <row r="1" spans="2:15" ht="7.5" customHeight="1" x14ac:dyDescent="0.35"/>
    <row r="2" spans="2:15" x14ac:dyDescent="0.35">
      <c r="B2" s="178" t="s">
        <v>87</v>
      </c>
      <c r="G2" s="178" t="s">
        <v>85</v>
      </c>
      <c r="L2" s="178" t="s">
        <v>78</v>
      </c>
    </row>
    <row r="3" spans="2:15" ht="7.5" customHeight="1" x14ac:dyDescent="0.35"/>
    <row r="5" spans="2:15" x14ac:dyDescent="0.35">
      <c r="B5" s="2" t="s">
        <v>326</v>
      </c>
      <c r="G5" s="2" t="s">
        <v>326</v>
      </c>
      <c r="L5" s="2" t="s">
        <v>326</v>
      </c>
      <c r="O5" s="208" t="s">
        <v>343</v>
      </c>
    </row>
    <row r="6" spans="2:15" x14ac:dyDescent="0.35">
      <c r="O6" s="20" t="s">
        <v>344</v>
      </c>
    </row>
    <row r="7" spans="2:15" x14ac:dyDescent="0.35">
      <c r="B7" t="s">
        <v>320</v>
      </c>
      <c r="C7" s="35">
        <v>10000</v>
      </c>
      <c r="G7" t="s">
        <v>320</v>
      </c>
      <c r="H7" s="35">
        <v>10000</v>
      </c>
      <c r="L7" t="s">
        <v>320</v>
      </c>
      <c r="M7" s="35">
        <v>10000</v>
      </c>
      <c r="O7" s="20" t="s">
        <v>345</v>
      </c>
    </row>
    <row r="8" spans="2:15" x14ac:dyDescent="0.35">
      <c r="B8" t="s">
        <v>321</v>
      </c>
      <c r="C8" s="35">
        <v>300000</v>
      </c>
      <c r="G8" t="s">
        <v>321</v>
      </c>
      <c r="H8" s="35">
        <v>300000</v>
      </c>
      <c r="L8" t="s">
        <v>321</v>
      </c>
      <c r="M8" s="35">
        <v>300000</v>
      </c>
    </row>
    <row r="9" spans="2:15" x14ac:dyDescent="0.35">
      <c r="B9" t="s">
        <v>322</v>
      </c>
      <c r="C9" s="35">
        <v>15000</v>
      </c>
      <c r="G9" t="s">
        <v>322</v>
      </c>
      <c r="H9" s="35">
        <v>15000</v>
      </c>
      <c r="L9" t="s">
        <v>322</v>
      </c>
      <c r="M9" s="35">
        <v>15000</v>
      </c>
    </row>
    <row r="10" spans="2:15" x14ac:dyDescent="0.35">
      <c r="B10" t="s">
        <v>323</v>
      </c>
      <c r="C10" s="35">
        <v>5000</v>
      </c>
      <c r="G10" t="s">
        <v>323</v>
      </c>
      <c r="H10" s="35">
        <v>5000</v>
      </c>
      <c r="L10" t="s">
        <v>323</v>
      </c>
      <c r="M10" s="35">
        <v>5000</v>
      </c>
    </row>
    <row r="11" spans="2:15" x14ac:dyDescent="0.35">
      <c r="B11" s="7" t="s">
        <v>324</v>
      </c>
      <c r="C11" s="206">
        <v>25000</v>
      </c>
      <c r="G11" s="7" t="s">
        <v>324</v>
      </c>
      <c r="H11" s="206">
        <v>25000</v>
      </c>
      <c r="L11" s="7" t="s">
        <v>324</v>
      </c>
      <c r="M11" s="206">
        <v>25000</v>
      </c>
    </row>
    <row r="12" spans="2:15" x14ac:dyDescent="0.35">
      <c r="B12" s="209" t="s">
        <v>325</v>
      </c>
      <c r="C12" s="210">
        <f>SUM(C7:C11)</f>
        <v>355000</v>
      </c>
      <c r="G12" s="209" t="s">
        <v>325</v>
      </c>
      <c r="H12" s="210">
        <f>SUM(H7:H11)</f>
        <v>355000</v>
      </c>
      <c r="L12" s="209" t="s">
        <v>325</v>
      </c>
      <c r="M12" s="210">
        <f>SUM(M7:M11)</f>
        <v>355000</v>
      </c>
    </row>
    <row r="14" spans="2:15" x14ac:dyDescent="0.35">
      <c r="G14" s="2" t="s">
        <v>327</v>
      </c>
      <c r="L14" s="2" t="s">
        <v>327</v>
      </c>
    </row>
    <row r="16" spans="2:15" x14ac:dyDescent="0.35">
      <c r="G16" t="s">
        <v>217</v>
      </c>
      <c r="H16" s="35">
        <v>100000</v>
      </c>
      <c r="L16" t="s">
        <v>217</v>
      </c>
      <c r="M16" s="35">
        <v>100000</v>
      </c>
    </row>
    <row r="17" spans="7:13" x14ac:dyDescent="0.35">
      <c r="G17" s="7" t="s">
        <v>328</v>
      </c>
      <c r="H17" s="121">
        <v>5</v>
      </c>
      <c r="L17" s="7" t="s">
        <v>328</v>
      </c>
      <c r="M17" s="121">
        <v>5</v>
      </c>
    </row>
    <row r="18" spans="7:13" x14ac:dyDescent="0.35">
      <c r="G18" s="209" t="s">
        <v>329</v>
      </c>
      <c r="H18" s="210">
        <f>+H16*H17</f>
        <v>500000</v>
      </c>
      <c r="L18" s="209" t="s">
        <v>329</v>
      </c>
      <c r="M18" s="210">
        <f>+M16*M17</f>
        <v>500000</v>
      </c>
    </row>
    <row r="20" spans="7:13" x14ac:dyDescent="0.35">
      <c r="L20" s="2" t="s">
        <v>331</v>
      </c>
    </row>
    <row r="22" spans="7:13" x14ac:dyDescent="0.35">
      <c r="L22" t="s">
        <v>333</v>
      </c>
      <c r="M22" s="35">
        <v>50000</v>
      </c>
    </row>
    <row r="23" spans="7:13" x14ac:dyDescent="0.35">
      <c r="L23" s="7" t="s">
        <v>334</v>
      </c>
      <c r="M23" s="121">
        <v>4</v>
      </c>
    </row>
    <row r="24" spans="7:13" x14ac:dyDescent="0.35">
      <c r="L24" t="s">
        <v>335</v>
      </c>
      <c r="M24" s="35">
        <f>+M22*M23</f>
        <v>200000</v>
      </c>
    </row>
    <row r="25" spans="7:13" x14ac:dyDescent="0.35">
      <c r="L25" s="7" t="s">
        <v>336</v>
      </c>
      <c r="M25" s="121">
        <v>3</v>
      </c>
    </row>
    <row r="26" spans="7:13" x14ac:dyDescent="0.35">
      <c r="L26" s="209" t="s">
        <v>337</v>
      </c>
      <c r="M26" s="210">
        <f>+M24*M25</f>
        <v>600000</v>
      </c>
    </row>
    <row r="28" spans="7:13" x14ac:dyDescent="0.35">
      <c r="L28" t="s">
        <v>338</v>
      </c>
      <c r="M28" s="35">
        <v>35000</v>
      </c>
    </row>
    <row r="29" spans="7:13" x14ac:dyDescent="0.35">
      <c r="L29" s="7" t="s">
        <v>336</v>
      </c>
      <c r="M29" s="121">
        <v>3</v>
      </c>
    </row>
    <row r="30" spans="7:13" x14ac:dyDescent="0.35">
      <c r="L30" s="209" t="s">
        <v>339</v>
      </c>
      <c r="M30" s="210">
        <f>+M28*M29</f>
        <v>105000</v>
      </c>
    </row>
    <row r="32" spans="7:13" x14ac:dyDescent="0.35">
      <c r="L32" t="s">
        <v>340</v>
      </c>
      <c r="M32" s="35">
        <v>7000</v>
      </c>
    </row>
    <row r="33" spans="2:13" x14ac:dyDescent="0.35">
      <c r="L33" s="7" t="s">
        <v>341</v>
      </c>
      <c r="M33" s="121">
        <v>30</v>
      </c>
    </row>
    <row r="34" spans="2:13" x14ac:dyDescent="0.35">
      <c r="L34" s="209" t="s">
        <v>342</v>
      </c>
      <c r="M34" s="210">
        <f>+M32*M33</f>
        <v>210000</v>
      </c>
    </row>
    <row r="37" spans="2:13" ht="15" thickBot="1" x14ac:dyDescent="0.4">
      <c r="B37" s="211" t="s">
        <v>330</v>
      </c>
      <c r="C37" s="212">
        <f>C12</f>
        <v>355000</v>
      </c>
      <c r="G37" s="211" t="s">
        <v>330</v>
      </c>
      <c r="H37" s="212">
        <f>+H18+H12</f>
        <v>855000</v>
      </c>
      <c r="L37" s="211" t="s">
        <v>330</v>
      </c>
      <c r="M37" s="212">
        <f>+M34+M30+M26+M18+M12</f>
        <v>1770000</v>
      </c>
    </row>
    <row r="38" spans="2:13" ht="15" thickTop="1" x14ac:dyDescent="0.35"/>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3B94F-CC49-48A7-9920-7652F5B48E8B}">
  <sheetPr>
    <tabColor theme="9" tint="0.59999389629810485"/>
  </sheetPr>
  <dimension ref="A4:S98"/>
  <sheetViews>
    <sheetView showGridLines="0" tabSelected="1" workbookViewId="0">
      <pane ySplit="7" topLeftCell="A8" activePane="bottomLeft" state="frozen"/>
      <selection pane="bottomLeft"/>
    </sheetView>
  </sheetViews>
  <sheetFormatPr defaultRowHeight="14.5" x14ac:dyDescent="0.35"/>
  <cols>
    <col min="1" max="1" width="1.54296875" customWidth="1"/>
    <col min="2" max="3" width="16.7265625" customWidth="1"/>
    <col min="4" max="4" width="1.54296875" customWidth="1"/>
    <col min="5" max="5" width="16.7265625" customWidth="1"/>
    <col min="6" max="6" width="1.54296875" customWidth="1"/>
    <col min="7" max="9" width="16.7265625" customWidth="1"/>
    <col min="10" max="10" width="1.54296875" customWidth="1"/>
    <col min="11" max="14" width="16.7265625" customWidth="1"/>
    <col min="15" max="15" width="1.54296875" customWidth="1"/>
    <col min="16" max="16" width="13.453125" bestFit="1" customWidth="1"/>
    <col min="18" max="18" width="17.7265625" bestFit="1" customWidth="1"/>
    <col min="19" max="19" width="12.54296875" bestFit="1" customWidth="1"/>
  </cols>
  <sheetData>
    <row r="4" spans="1:16" s="3" customFormat="1" x14ac:dyDescent="0.35">
      <c r="G4" s="112" t="s">
        <v>716</v>
      </c>
      <c r="H4" s="112"/>
      <c r="I4" s="112"/>
      <c r="K4" s="112" t="s">
        <v>717</v>
      </c>
      <c r="L4" s="112"/>
      <c r="M4" s="112"/>
      <c r="N4" s="112"/>
      <c r="P4" s="131" t="s">
        <v>85</v>
      </c>
    </row>
    <row r="5" spans="1:16" s="3" customFormat="1" x14ac:dyDescent="0.35">
      <c r="B5" s="111"/>
      <c r="C5" s="111"/>
      <c r="E5" s="111" t="s">
        <v>827</v>
      </c>
      <c r="G5" s="111" t="s">
        <v>159</v>
      </c>
      <c r="H5" s="111" t="s">
        <v>828</v>
      </c>
      <c r="I5" s="111" t="s">
        <v>159</v>
      </c>
      <c r="K5" s="111"/>
      <c r="L5" s="111" t="s">
        <v>159</v>
      </c>
      <c r="M5" s="111" t="s">
        <v>828</v>
      </c>
      <c r="N5" s="111" t="s">
        <v>159</v>
      </c>
      <c r="P5" s="132" t="s">
        <v>837</v>
      </c>
    </row>
    <row r="6" spans="1:16" s="3" customFormat="1" x14ac:dyDescent="0.35">
      <c r="B6" s="111"/>
      <c r="C6" s="111"/>
      <c r="E6" s="111" t="s">
        <v>829</v>
      </c>
      <c r="G6" s="111" t="s">
        <v>830</v>
      </c>
      <c r="H6" s="111" t="s">
        <v>831</v>
      </c>
      <c r="I6" s="111" t="s">
        <v>832</v>
      </c>
      <c r="K6" s="111"/>
      <c r="L6" s="111" t="s">
        <v>830</v>
      </c>
      <c r="M6" s="111" t="s">
        <v>831</v>
      </c>
      <c r="N6" s="111" t="s">
        <v>832</v>
      </c>
      <c r="P6" s="132" t="s">
        <v>833</v>
      </c>
    </row>
    <row r="7" spans="1:16" s="3" customFormat="1" x14ac:dyDescent="0.35">
      <c r="B7" s="111" t="s">
        <v>711</v>
      </c>
      <c r="C7" s="111" t="s">
        <v>712</v>
      </c>
      <c r="E7" s="111" t="s">
        <v>833</v>
      </c>
      <c r="G7" s="111" t="s">
        <v>834</v>
      </c>
      <c r="H7" s="111" t="s">
        <v>834</v>
      </c>
      <c r="I7" s="111" t="s">
        <v>835</v>
      </c>
      <c r="K7" s="111" t="s">
        <v>715</v>
      </c>
      <c r="L7" s="111" t="s">
        <v>834</v>
      </c>
      <c r="M7" s="111" t="s">
        <v>834</v>
      </c>
      <c r="N7" s="111" t="s">
        <v>835</v>
      </c>
      <c r="P7" s="132" t="s">
        <v>838</v>
      </c>
    </row>
    <row r="8" spans="1:16" x14ac:dyDescent="0.35">
      <c r="A8" s="113"/>
      <c r="B8" s="110">
        <v>1</v>
      </c>
      <c r="C8" s="110">
        <v>31</v>
      </c>
      <c r="D8" s="113"/>
      <c r="E8" s="110">
        <v>6755</v>
      </c>
      <c r="F8" s="113"/>
      <c r="G8" s="110">
        <v>0</v>
      </c>
      <c r="H8" s="110">
        <v>0</v>
      </c>
      <c r="I8" s="110">
        <v>500000</v>
      </c>
      <c r="J8" s="113"/>
      <c r="K8" s="114">
        <v>0</v>
      </c>
      <c r="L8" s="114">
        <v>0</v>
      </c>
      <c r="M8" s="110">
        <v>0</v>
      </c>
      <c r="N8" s="110">
        <v>500000</v>
      </c>
      <c r="O8" s="113"/>
      <c r="P8" s="133">
        <f>E8-K8</f>
        <v>6755</v>
      </c>
    </row>
    <row r="9" spans="1:16" x14ac:dyDescent="0.35">
      <c r="A9" s="113"/>
      <c r="B9" s="110">
        <v>2</v>
      </c>
      <c r="C9" s="110">
        <v>32</v>
      </c>
      <c r="D9" s="113"/>
      <c r="E9" s="110">
        <v>6755</v>
      </c>
      <c r="F9" s="113"/>
      <c r="G9" s="110">
        <v>0</v>
      </c>
      <c r="H9" s="110">
        <v>0</v>
      </c>
      <c r="I9" s="110">
        <v>500000</v>
      </c>
      <c r="J9" s="113"/>
      <c r="K9" s="114">
        <v>0</v>
      </c>
      <c r="L9" s="114">
        <v>0</v>
      </c>
      <c r="M9" s="110">
        <v>0</v>
      </c>
      <c r="N9" s="110">
        <v>500000</v>
      </c>
      <c r="O9" s="113"/>
      <c r="P9" s="133">
        <f t="shared" ref="P9:P29" si="0">E9-K9</f>
        <v>6755</v>
      </c>
    </row>
    <row r="10" spans="1:16" x14ac:dyDescent="0.35">
      <c r="A10" s="113"/>
      <c r="B10" s="110">
        <v>3</v>
      </c>
      <c r="C10" s="110">
        <v>33</v>
      </c>
      <c r="D10" s="113"/>
      <c r="E10" s="110">
        <v>6755</v>
      </c>
      <c r="F10" s="113"/>
      <c r="G10" s="110">
        <v>3735</v>
      </c>
      <c r="H10" s="110">
        <v>3735</v>
      </c>
      <c r="I10" s="110">
        <v>500000</v>
      </c>
      <c r="J10" s="113"/>
      <c r="K10" s="114">
        <v>0</v>
      </c>
      <c r="L10" s="114">
        <v>3735</v>
      </c>
      <c r="M10" s="110">
        <v>3735</v>
      </c>
      <c r="N10" s="110">
        <v>500000</v>
      </c>
      <c r="O10" s="113"/>
      <c r="P10" s="133">
        <f t="shared" si="0"/>
        <v>6755</v>
      </c>
    </row>
    <row r="11" spans="1:16" x14ac:dyDescent="0.35">
      <c r="A11" s="113"/>
      <c r="B11" s="110">
        <v>4</v>
      </c>
      <c r="C11" s="110">
        <v>34</v>
      </c>
      <c r="D11" s="113"/>
      <c r="E11" s="110">
        <v>6755</v>
      </c>
      <c r="F11" s="113"/>
      <c r="G11" s="110">
        <v>9600</v>
      </c>
      <c r="H11" s="110">
        <v>5865</v>
      </c>
      <c r="I11" s="110">
        <v>500000</v>
      </c>
      <c r="J11" s="113"/>
      <c r="K11" s="114">
        <v>50</v>
      </c>
      <c r="L11" s="114">
        <v>9650</v>
      </c>
      <c r="M11" s="110">
        <v>5915</v>
      </c>
      <c r="N11" s="110">
        <v>500050</v>
      </c>
      <c r="O11" s="113"/>
      <c r="P11" s="133">
        <f t="shared" si="0"/>
        <v>6705</v>
      </c>
    </row>
    <row r="12" spans="1:16" x14ac:dyDescent="0.35">
      <c r="A12" s="113"/>
      <c r="B12" s="110">
        <v>5</v>
      </c>
      <c r="C12" s="110">
        <v>35</v>
      </c>
      <c r="D12" s="113"/>
      <c r="E12" s="110">
        <v>6755</v>
      </c>
      <c r="F12" s="113"/>
      <c r="G12" s="110">
        <v>16875</v>
      </c>
      <c r="H12" s="110">
        <v>7275</v>
      </c>
      <c r="I12" s="110">
        <v>500000</v>
      </c>
      <c r="J12" s="113"/>
      <c r="K12" s="114">
        <v>1081</v>
      </c>
      <c r="L12" s="114">
        <v>18008</v>
      </c>
      <c r="M12" s="110">
        <v>8358</v>
      </c>
      <c r="N12" s="110">
        <v>501266</v>
      </c>
      <c r="O12" s="113"/>
      <c r="P12" s="133">
        <f t="shared" si="0"/>
        <v>5674</v>
      </c>
    </row>
    <row r="13" spans="1:16" x14ac:dyDescent="0.35">
      <c r="A13" s="113"/>
      <c r="B13" s="110">
        <v>6</v>
      </c>
      <c r="C13" s="110">
        <v>36</v>
      </c>
      <c r="D13" s="113"/>
      <c r="E13" s="110">
        <v>6755</v>
      </c>
      <c r="F13" s="113"/>
      <c r="G13" s="110">
        <v>23205</v>
      </c>
      <c r="H13" s="110">
        <v>6330</v>
      </c>
      <c r="I13" s="110">
        <v>500000</v>
      </c>
      <c r="J13" s="113"/>
      <c r="K13" s="114">
        <v>1305</v>
      </c>
      <c r="L13" s="114">
        <v>25673</v>
      </c>
      <c r="M13" s="110">
        <v>7665</v>
      </c>
      <c r="N13" s="110">
        <v>505378</v>
      </c>
      <c r="O13" s="113"/>
      <c r="P13" s="133">
        <f t="shared" si="0"/>
        <v>5450</v>
      </c>
    </row>
    <row r="14" spans="1:16" x14ac:dyDescent="0.35">
      <c r="A14" s="113"/>
      <c r="B14" s="110">
        <v>7</v>
      </c>
      <c r="C14" s="110">
        <v>37</v>
      </c>
      <c r="D14" s="113"/>
      <c r="E14" s="110">
        <v>6755</v>
      </c>
      <c r="F14" s="113"/>
      <c r="G14" s="110">
        <v>29810</v>
      </c>
      <c r="H14" s="110">
        <v>6605</v>
      </c>
      <c r="I14" s="110">
        <v>500000</v>
      </c>
      <c r="J14" s="113"/>
      <c r="K14" s="114">
        <v>1591</v>
      </c>
      <c r="L14" s="114">
        <v>33934</v>
      </c>
      <c r="M14" s="110">
        <v>8261</v>
      </c>
      <c r="N14" s="110">
        <v>510237</v>
      </c>
      <c r="O14" s="113"/>
      <c r="P14" s="133">
        <f t="shared" si="0"/>
        <v>5164</v>
      </c>
    </row>
    <row r="15" spans="1:16" x14ac:dyDescent="0.35">
      <c r="A15" s="113"/>
      <c r="B15" s="110">
        <v>8</v>
      </c>
      <c r="C15" s="110">
        <v>38</v>
      </c>
      <c r="D15" s="113"/>
      <c r="E15" s="110">
        <v>6755</v>
      </c>
      <c r="F15" s="113"/>
      <c r="G15" s="110">
        <v>36705</v>
      </c>
      <c r="H15" s="110">
        <v>6895</v>
      </c>
      <c r="I15" s="110">
        <v>500000</v>
      </c>
      <c r="J15" s="113"/>
      <c r="K15" s="114">
        <v>1837</v>
      </c>
      <c r="L15" s="114">
        <v>42773</v>
      </c>
      <c r="M15" s="110">
        <v>8839</v>
      </c>
      <c r="N15" s="110">
        <v>515916</v>
      </c>
      <c r="O15" s="113"/>
      <c r="P15" s="133">
        <f t="shared" si="0"/>
        <v>4918</v>
      </c>
    </row>
    <row r="16" spans="1:16" x14ac:dyDescent="0.35">
      <c r="A16" s="113"/>
      <c r="B16" s="110">
        <v>9</v>
      </c>
      <c r="C16" s="110">
        <v>39</v>
      </c>
      <c r="D16" s="113"/>
      <c r="E16" s="110">
        <v>6755</v>
      </c>
      <c r="F16" s="113"/>
      <c r="G16" s="110">
        <v>43885</v>
      </c>
      <c r="H16" s="110">
        <v>7180</v>
      </c>
      <c r="I16" s="110">
        <v>500000</v>
      </c>
      <c r="J16" s="113"/>
      <c r="K16" s="114">
        <v>2105</v>
      </c>
      <c r="L16" s="114">
        <v>52215</v>
      </c>
      <c r="M16" s="110">
        <v>9442</v>
      </c>
      <c r="N16" s="110">
        <v>522296</v>
      </c>
      <c r="O16" s="113"/>
      <c r="P16" s="133">
        <f t="shared" si="0"/>
        <v>4650</v>
      </c>
    </row>
    <row r="17" spans="1:19" x14ac:dyDescent="0.35">
      <c r="A17" s="113"/>
      <c r="B17" s="110">
        <v>10</v>
      </c>
      <c r="C17" s="110">
        <v>40</v>
      </c>
      <c r="D17" s="113"/>
      <c r="E17" s="110">
        <v>6755</v>
      </c>
      <c r="F17" s="113"/>
      <c r="G17" s="110">
        <v>51350</v>
      </c>
      <c r="H17" s="110">
        <v>7465</v>
      </c>
      <c r="I17" s="110">
        <v>500000</v>
      </c>
      <c r="J17" s="113"/>
      <c r="K17" s="114">
        <v>2363</v>
      </c>
      <c r="L17" s="114">
        <v>62257</v>
      </c>
      <c r="M17" s="110">
        <v>10042</v>
      </c>
      <c r="N17" s="110">
        <v>529382</v>
      </c>
      <c r="O17" s="113"/>
      <c r="P17" s="133">
        <f t="shared" si="0"/>
        <v>4392</v>
      </c>
    </row>
    <row r="18" spans="1:19" x14ac:dyDescent="0.35">
      <c r="A18" s="113"/>
      <c r="B18" s="110">
        <v>11</v>
      </c>
      <c r="C18" s="110">
        <v>41</v>
      </c>
      <c r="D18" s="113"/>
      <c r="E18" s="110">
        <v>6755</v>
      </c>
      <c r="F18" s="113"/>
      <c r="G18" s="110">
        <v>58770</v>
      </c>
      <c r="H18" s="110">
        <v>7420</v>
      </c>
      <c r="I18" s="110">
        <v>500000</v>
      </c>
      <c r="J18" s="113"/>
      <c r="K18" s="114">
        <v>2726</v>
      </c>
      <c r="L18" s="114">
        <v>72681</v>
      </c>
      <c r="M18" s="110">
        <v>10424</v>
      </c>
      <c r="N18" s="110">
        <v>537218</v>
      </c>
      <c r="O18" s="113"/>
      <c r="P18" s="133">
        <f t="shared" si="0"/>
        <v>4029</v>
      </c>
    </row>
    <row r="19" spans="1:19" x14ac:dyDescent="0.35">
      <c r="A19" s="113"/>
      <c r="B19" s="110">
        <v>12</v>
      </c>
      <c r="C19" s="110">
        <v>42</v>
      </c>
      <c r="D19" s="113"/>
      <c r="E19" s="110">
        <v>6755</v>
      </c>
      <c r="F19" s="113"/>
      <c r="G19" s="110">
        <v>66445</v>
      </c>
      <c r="H19" s="110">
        <v>7675</v>
      </c>
      <c r="I19" s="110">
        <v>500000</v>
      </c>
      <c r="J19" s="113"/>
      <c r="K19" s="114">
        <v>3036</v>
      </c>
      <c r="L19" s="114">
        <v>83745</v>
      </c>
      <c r="M19" s="110">
        <v>11064</v>
      </c>
      <c r="N19" s="110">
        <v>545934</v>
      </c>
      <c r="O19" s="113"/>
      <c r="P19" s="133">
        <f t="shared" si="0"/>
        <v>3719</v>
      </c>
    </row>
    <row r="20" spans="1:19" x14ac:dyDescent="0.35">
      <c r="A20" s="113"/>
      <c r="B20" s="110">
        <v>13</v>
      </c>
      <c r="C20" s="110">
        <v>43</v>
      </c>
      <c r="D20" s="113"/>
      <c r="E20" s="110">
        <v>6755</v>
      </c>
      <c r="F20" s="113"/>
      <c r="G20" s="110">
        <v>74390</v>
      </c>
      <c r="H20" s="110">
        <v>7945</v>
      </c>
      <c r="I20" s="110">
        <v>500000</v>
      </c>
      <c r="J20" s="113"/>
      <c r="K20" s="114">
        <v>3358</v>
      </c>
      <c r="L20" s="114">
        <v>95484</v>
      </c>
      <c r="M20" s="110">
        <v>11740</v>
      </c>
      <c r="N20" s="110">
        <v>555387</v>
      </c>
      <c r="O20" s="113"/>
      <c r="P20" s="133">
        <f t="shared" si="0"/>
        <v>3397</v>
      </c>
    </row>
    <row r="21" spans="1:19" x14ac:dyDescent="0.35">
      <c r="A21" s="113"/>
      <c r="B21" s="110">
        <v>14</v>
      </c>
      <c r="C21" s="110">
        <v>44</v>
      </c>
      <c r="D21" s="113"/>
      <c r="E21" s="110">
        <v>6755</v>
      </c>
      <c r="F21" s="113"/>
      <c r="G21" s="110">
        <v>82640</v>
      </c>
      <c r="H21" s="110">
        <v>8250</v>
      </c>
      <c r="I21" s="110">
        <v>500000</v>
      </c>
      <c r="J21" s="113"/>
      <c r="K21" s="114">
        <v>3642</v>
      </c>
      <c r="L21" s="114">
        <v>107911</v>
      </c>
      <c r="M21" s="110">
        <v>12426</v>
      </c>
      <c r="N21" s="110">
        <v>565521</v>
      </c>
      <c r="O21" s="113"/>
      <c r="P21" s="133">
        <f t="shared" si="0"/>
        <v>3113</v>
      </c>
    </row>
    <row r="22" spans="1:19" x14ac:dyDescent="0.35">
      <c r="A22" s="113"/>
      <c r="B22" s="110">
        <v>15</v>
      </c>
      <c r="C22" s="110">
        <v>45</v>
      </c>
      <c r="D22" s="113"/>
      <c r="E22" s="110">
        <v>6755</v>
      </c>
      <c r="F22" s="113"/>
      <c r="G22" s="110">
        <v>91200</v>
      </c>
      <c r="H22" s="110">
        <v>8560</v>
      </c>
      <c r="I22" s="110">
        <v>500000</v>
      </c>
      <c r="J22" s="113"/>
      <c r="K22" s="114">
        <v>3948</v>
      </c>
      <c r="L22" s="114">
        <v>121059</v>
      </c>
      <c r="M22" s="110">
        <v>13149</v>
      </c>
      <c r="N22" s="110">
        <v>576247</v>
      </c>
      <c r="O22" s="113"/>
      <c r="P22" s="133">
        <f t="shared" si="0"/>
        <v>2807</v>
      </c>
    </row>
    <row r="23" spans="1:19" x14ac:dyDescent="0.35">
      <c r="A23" s="113"/>
      <c r="B23" s="110">
        <v>16</v>
      </c>
      <c r="C23" s="110">
        <v>46</v>
      </c>
      <c r="D23" s="113"/>
      <c r="E23" s="110">
        <v>6755</v>
      </c>
      <c r="F23" s="113"/>
      <c r="G23" s="110">
        <v>98990</v>
      </c>
      <c r="H23" s="110">
        <v>7790</v>
      </c>
      <c r="I23" s="110">
        <v>500000</v>
      </c>
      <c r="J23" s="113"/>
      <c r="K23" s="114">
        <v>4263</v>
      </c>
      <c r="L23" s="114">
        <v>133871</v>
      </c>
      <c r="M23" s="110">
        <v>12812</v>
      </c>
      <c r="N23" s="110">
        <v>587578</v>
      </c>
      <c r="O23" s="113"/>
      <c r="P23" s="133">
        <f t="shared" si="0"/>
        <v>2492</v>
      </c>
    </row>
    <row r="24" spans="1:19" x14ac:dyDescent="0.35">
      <c r="A24" s="113"/>
      <c r="B24" s="110">
        <v>17</v>
      </c>
      <c r="C24" s="110">
        <v>47</v>
      </c>
      <c r="D24" s="113"/>
      <c r="E24" s="110">
        <v>6755</v>
      </c>
      <c r="F24" s="113"/>
      <c r="G24" s="110">
        <v>107005</v>
      </c>
      <c r="H24" s="110">
        <v>8015</v>
      </c>
      <c r="I24" s="110">
        <v>500000</v>
      </c>
      <c r="J24" s="113"/>
      <c r="K24" s="114">
        <v>4594</v>
      </c>
      <c r="L24" s="114">
        <v>147369</v>
      </c>
      <c r="M24" s="110">
        <v>13498</v>
      </c>
      <c r="N24" s="110">
        <v>599510</v>
      </c>
      <c r="O24" s="113"/>
      <c r="P24" s="133">
        <f t="shared" si="0"/>
        <v>2161</v>
      </c>
    </row>
    <row r="25" spans="1:19" x14ac:dyDescent="0.35">
      <c r="A25" s="113"/>
      <c r="B25" s="110">
        <v>18</v>
      </c>
      <c r="C25" s="110">
        <v>48</v>
      </c>
      <c r="D25" s="113"/>
      <c r="E25" s="110">
        <v>6755</v>
      </c>
      <c r="F25" s="113"/>
      <c r="G25" s="110">
        <v>115260</v>
      </c>
      <c r="H25" s="110">
        <v>8255</v>
      </c>
      <c r="I25" s="110">
        <v>500000</v>
      </c>
      <c r="J25" s="113"/>
      <c r="K25" s="114">
        <v>4943</v>
      </c>
      <c r="L25" s="114">
        <v>161598</v>
      </c>
      <c r="M25" s="110">
        <v>14229</v>
      </c>
      <c r="N25" s="110">
        <v>612049</v>
      </c>
      <c r="O25" s="113"/>
      <c r="P25" s="133">
        <f t="shared" si="0"/>
        <v>1812</v>
      </c>
    </row>
    <row r="26" spans="1:19" x14ac:dyDescent="0.35">
      <c r="A26" s="113"/>
      <c r="B26" s="110">
        <v>19</v>
      </c>
      <c r="C26" s="110">
        <v>49</v>
      </c>
      <c r="D26" s="113"/>
      <c r="E26" s="110">
        <v>6755</v>
      </c>
      <c r="F26" s="113"/>
      <c r="G26" s="110">
        <v>123760</v>
      </c>
      <c r="H26" s="110">
        <v>8500</v>
      </c>
      <c r="I26" s="110">
        <v>500000</v>
      </c>
      <c r="J26" s="113"/>
      <c r="K26" s="114">
        <v>5321</v>
      </c>
      <c r="L26" s="114">
        <v>176605</v>
      </c>
      <c r="M26" s="110">
        <v>15008</v>
      </c>
      <c r="N26" s="110">
        <v>625216</v>
      </c>
      <c r="O26" s="113"/>
      <c r="P26" s="133">
        <f t="shared" si="0"/>
        <v>1434</v>
      </c>
    </row>
    <row r="27" spans="1:19" x14ac:dyDescent="0.35">
      <c r="A27" s="113"/>
      <c r="B27" s="110">
        <v>20</v>
      </c>
      <c r="C27" s="110">
        <v>50</v>
      </c>
      <c r="D27" s="113"/>
      <c r="E27" s="110">
        <v>6755</v>
      </c>
      <c r="F27" s="113"/>
      <c r="G27" s="110">
        <v>132510</v>
      </c>
      <c r="H27" s="110">
        <v>8750</v>
      </c>
      <c r="I27" s="110">
        <v>500000</v>
      </c>
      <c r="J27" s="113"/>
      <c r="K27" s="114">
        <v>5706</v>
      </c>
      <c r="L27" s="114">
        <v>192418</v>
      </c>
      <c r="M27" s="110">
        <v>15813</v>
      </c>
      <c r="N27" s="110">
        <v>639024</v>
      </c>
      <c r="O27" s="113"/>
      <c r="P27" s="133">
        <f t="shared" si="0"/>
        <v>1049</v>
      </c>
    </row>
    <row r="28" spans="1:19" x14ac:dyDescent="0.35">
      <c r="A28" s="113"/>
      <c r="B28" s="110">
        <v>21</v>
      </c>
      <c r="C28" s="110">
        <v>51</v>
      </c>
      <c r="D28" s="113"/>
      <c r="E28" s="110">
        <v>6755</v>
      </c>
      <c r="F28" s="113"/>
      <c r="G28" s="110">
        <v>141505</v>
      </c>
      <c r="H28" s="110">
        <v>8995</v>
      </c>
      <c r="I28" s="110">
        <v>500000</v>
      </c>
      <c r="J28" s="113"/>
      <c r="K28" s="114">
        <v>6110</v>
      </c>
      <c r="L28" s="114">
        <v>209063</v>
      </c>
      <c r="M28" s="110">
        <v>16644</v>
      </c>
      <c r="N28" s="110">
        <v>653462</v>
      </c>
      <c r="O28" s="113"/>
      <c r="P28" s="133">
        <f t="shared" si="0"/>
        <v>645</v>
      </c>
    </row>
    <row r="29" spans="1:19" x14ac:dyDescent="0.35">
      <c r="A29" s="113"/>
      <c r="B29" s="110">
        <v>22</v>
      </c>
      <c r="C29" s="110">
        <v>52</v>
      </c>
      <c r="D29" s="113"/>
      <c r="E29" s="110">
        <v>6755</v>
      </c>
      <c r="F29" s="113"/>
      <c r="G29" s="110">
        <v>150735</v>
      </c>
      <c r="H29" s="110">
        <v>9230</v>
      </c>
      <c r="I29" s="110">
        <v>500000</v>
      </c>
      <c r="J29" s="113"/>
      <c r="K29" s="114">
        <v>6552</v>
      </c>
      <c r="L29" s="114">
        <v>226577</v>
      </c>
      <c r="M29" s="110">
        <v>17515</v>
      </c>
      <c r="N29" s="110">
        <v>668556</v>
      </c>
      <c r="O29" s="113"/>
      <c r="P29" s="133">
        <f t="shared" si="0"/>
        <v>203</v>
      </c>
    </row>
    <row r="30" spans="1:19" x14ac:dyDescent="0.35">
      <c r="A30" s="113"/>
      <c r="B30" s="128">
        <v>23</v>
      </c>
      <c r="C30" s="129">
        <v>53</v>
      </c>
      <c r="D30" s="129"/>
      <c r="E30" s="129">
        <v>6755</v>
      </c>
      <c r="F30" s="129"/>
      <c r="G30" s="129">
        <v>160210</v>
      </c>
      <c r="H30" s="129">
        <v>9475</v>
      </c>
      <c r="I30" s="129">
        <v>500000</v>
      </c>
      <c r="J30" s="129"/>
      <c r="K30" s="129">
        <v>7016</v>
      </c>
      <c r="L30" s="129">
        <v>245008</v>
      </c>
      <c r="M30" s="129">
        <v>18431</v>
      </c>
      <c r="N30" s="129">
        <v>684339</v>
      </c>
      <c r="O30" s="129"/>
      <c r="P30" s="134" t="s">
        <v>839</v>
      </c>
      <c r="Q30" s="130"/>
      <c r="R30" s="130"/>
      <c r="S30" s="135"/>
    </row>
    <row r="31" spans="1:19" x14ac:dyDescent="0.35">
      <c r="A31" s="113"/>
      <c r="B31" s="110">
        <v>24</v>
      </c>
      <c r="C31" s="110">
        <v>54</v>
      </c>
      <c r="D31" s="113"/>
      <c r="E31" s="110">
        <v>6755</v>
      </c>
      <c r="F31" s="113"/>
      <c r="G31" s="110">
        <v>169925</v>
      </c>
      <c r="H31" s="110">
        <v>9715</v>
      </c>
      <c r="I31" s="110">
        <v>500000</v>
      </c>
      <c r="J31" s="113"/>
      <c r="K31" s="114">
        <v>7509</v>
      </c>
      <c r="L31" s="114">
        <v>264394</v>
      </c>
      <c r="M31" s="110">
        <v>19386</v>
      </c>
      <c r="N31" s="110">
        <v>700827</v>
      </c>
      <c r="O31" s="113"/>
      <c r="P31" s="119"/>
    </row>
    <row r="32" spans="1:19" x14ac:dyDescent="0.35">
      <c r="A32" s="113"/>
      <c r="B32" s="110">
        <v>25</v>
      </c>
      <c r="C32" s="110">
        <v>55</v>
      </c>
      <c r="D32" s="113"/>
      <c r="E32" s="110">
        <v>6755</v>
      </c>
      <c r="F32" s="113"/>
      <c r="G32" s="110">
        <v>179880</v>
      </c>
      <c r="H32" s="110">
        <v>9955</v>
      </c>
      <c r="I32" s="110">
        <v>500000</v>
      </c>
      <c r="J32" s="113"/>
      <c r="K32" s="114">
        <v>8027</v>
      </c>
      <c r="L32" s="114">
        <v>284774</v>
      </c>
      <c r="M32" s="110">
        <v>20380</v>
      </c>
      <c r="N32" s="110">
        <v>718037</v>
      </c>
      <c r="O32" s="113"/>
      <c r="P32" s="119"/>
    </row>
    <row r="33" spans="1:19" x14ac:dyDescent="0.35">
      <c r="A33" s="113"/>
      <c r="B33" s="110">
        <v>26</v>
      </c>
      <c r="C33" s="110">
        <v>56</v>
      </c>
      <c r="D33" s="113"/>
      <c r="E33" s="110">
        <v>6755</v>
      </c>
      <c r="F33" s="113"/>
      <c r="G33" s="110">
        <v>190080</v>
      </c>
      <c r="H33" s="110">
        <v>10200</v>
      </c>
      <c r="I33" s="110">
        <v>500000</v>
      </c>
      <c r="J33" s="113"/>
      <c r="K33" s="114">
        <v>8603</v>
      </c>
      <c r="L33" s="114">
        <v>306224</v>
      </c>
      <c r="M33" s="110">
        <v>21450</v>
      </c>
      <c r="N33" s="110">
        <v>736016</v>
      </c>
      <c r="O33" s="113"/>
      <c r="P33" s="119"/>
    </row>
    <row r="34" spans="1:19" x14ac:dyDescent="0.35">
      <c r="A34" s="113"/>
      <c r="B34" s="110">
        <v>27</v>
      </c>
      <c r="C34" s="110">
        <v>57</v>
      </c>
      <c r="D34" s="113"/>
      <c r="E34" s="110">
        <v>6755</v>
      </c>
      <c r="F34" s="113"/>
      <c r="G34" s="110">
        <v>200520</v>
      </c>
      <c r="H34" s="110">
        <v>10440</v>
      </c>
      <c r="I34" s="110">
        <v>500000</v>
      </c>
      <c r="J34" s="113"/>
      <c r="K34" s="114">
        <v>9243</v>
      </c>
      <c r="L34" s="114">
        <v>328820</v>
      </c>
      <c r="M34" s="110">
        <v>22596</v>
      </c>
      <c r="N34" s="110">
        <v>754848</v>
      </c>
      <c r="O34" s="113"/>
      <c r="P34" s="119"/>
    </row>
    <row r="35" spans="1:19" x14ac:dyDescent="0.35">
      <c r="A35" s="113"/>
      <c r="B35" s="110">
        <v>28</v>
      </c>
      <c r="C35" s="110">
        <v>58</v>
      </c>
      <c r="D35" s="113"/>
      <c r="E35" s="110">
        <v>6755</v>
      </c>
      <c r="F35" s="113"/>
      <c r="G35" s="110">
        <v>211205</v>
      </c>
      <c r="H35" s="110">
        <v>10685</v>
      </c>
      <c r="I35" s="110">
        <v>500000</v>
      </c>
      <c r="J35" s="113"/>
      <c r="K35" s="114">
        <v>9929</v>
      </c>
      <c r="L35" s="114">
        <v>352627</v>
      </c>
      <c r="M35" s="110">
        <v>23808</v>
      </c>
      <c r="N35" s="110">
        <v>774601</v>
      </c>
      <c r="O35" s="113"/>
      <c r="P35" s="119"/>
    </row>
    <row r="36" spans="1:19" x14ac:dyDescent="0.35">
      <c r="A36" s="113"/>
      <c r="B36" s="110">
        <v>29</v>
      </c>
      <c r="C36" s="110">
        <v>59</v>
      </c>
      <c r="D36" s="113"/>
      <c r="E36" s="110">
        <v>6755</v>
      </c>
      <c r="F36" s="113"/>
      <c r="G36" s="110">
        <v>222140</v>
      </c>
      <c r="H36" s="110">
        <v>10935</v>
      </c>
      <c r="I36" s="110">
        <v>500000</v>
      </c>
      <c r="J36" s="113"/>
      <c r="K36" s="114">
        <v>10663</v>
      </c>
      <c r="L36" s="114">
        <v>377716</v>
      </c>
      <c r="M36" s="110">
        <v>25089</v>
      </c>
      <c r="N36" s="110">
        <v>795320</v>
      </c>
      <c r="O36" s="113"/>
      <c r="P36" s="119"/>
    </row>
    <row r="37" spans="1:19" x14ac:dyDescent="0.35">
      <c r="A37" s="113"/>
      <c r="B37" s="110">
        <v>30</v>
      </c>
      <c r="C37" s="110">
        <v>60</v>
      </c>
      <c r="D37" s="113"/>
      <c r="E37" s="110">
        <v>6755</v>
      </c>
      <c r="F37" s="113"/>
      <c r="G37" s="110">
        <v>233310</v>
      </c>
      <c r="H37" s="110">
        <v>11170</v>
      </c>
      <c r="I37" s="110">
        <v>500000</v>
      </c>
      <c r="J37" s="113"/>
      <c r="K37" s="114">
        <v>11453</v>
      </c>
      <c r="L37" s="114">
        <v>404141</v>
      </c>
      <c r="M37" s="110">
        <v>26425</v>
      </c>
      <c r="N37" s="110">
        <v>817056</v>
      </c>
      <c r="O37" s="113"/>
      <c r="P37" s="119"/>
    </row>
    <row r="38" spans="1:19" x14ac:dyDescent="0.35">
      <c r="A38" s="113"/>
      <c r="B38" s="110">
        <v>31</v>
      </c>
      <c r="C38" s="110">
        <v>61</v>
      </c>
      <c r="D38" s="113"/>
      <c r="E38" s="110">
        <v>6755</v>
      </c>
      <c r="F38" s="113"/>
      <c r="G38" s="110">
        <v>244730</v>
      </c>
      <c r="H38" s="110">
        <v>11420</v>
      </c>
      <c r="I38" s="110">
        <v>500000</v>
      </c>
      <c r="J38" s="113"/>
      <c r="K38" s="114">
        <v>12283</v>
      </c>
      <c r="L38" s="114">
        <v>431972</v>
      </c>
      <c r="M38" s="110">
        <v>27831</v>
      </c>
      <c r="N38" s="110">
        <v>839847</v>
      </c>
      <c r="O38" s="113"/>
      <c r="P38" s="119"/>
    </row>
    <row r="39" spans="1:19" x14ac:dyDescent="0.35">
      <c r="A39" s="113"/>
      <c r="B39" s="110">
        <v>32</v>
      </c>
      <c r="C39" s="110">
        <v>62</v>
      </c>
      <c r="D39" s="113"/>
      <c r="E39" s="110">
        <v>6755</v>
      </c>
      <c r="F39" s="113"/>
      <c r="G39" s="110">
        <v>256385</v>
      </c>
      <c r="H39" s="110">
        <v>11655</v>
      </c>
      <c r="I39" s="110">
        <v>500000</v>
      </c>
      <c r="J39" s="113"/>
      <c r="K39" s="114">
        <v>13156</v>
      </c>
      <c r="L39" s="114">
        <v>461248</v>
      </c>
      <c r="M39" s="110">
        <v>29276</v>
      </c>
      <c r="N39" s="110">
        <v>863716</v>
      </c>
      <c r="O39" s="113"/>
      <c r="P39" s="119"/>
    </row>
    <row r="40" spans="1:19" x14ac:dyDescent="0.35">
      <c r="A40" s="113"/>
      <c r="B40" s="110">
        <v>33</v>
      </c>
      <c r="C40" s="110">
        <v>63</v>
      </c>
      <c r="D40" s="113"/>
      <c r="E40" s="110">
        <v>6755</v>
      </c>
      <c r="F40" s="113"/>
      <c r="G40" s="110">
        <v>268290</v>
      </c>
      <c r="H40" s="110">
        <v>11905</v>
      </c>
      <c r="I40" s="110">
        <v>500000</v>
      </c>
      <c r="J40" s="113"/>
      <c r="K40" s="114">
        <v>14064</v>
      </c>
      <c r="L40" s="114">
        <v>492035</v>
      </c>
      <c r="M40" s="110">
        <v>30786</v>
      </c>
      <c r="N40" s="110">
        <v>888682</v>
      </c>
      <c r="O40" s="113"/>
      <c r="P40" s="119"/>
    </row>
    <row r="41" spans="1:19" x14ac:dyDescent="0.35">
      <c r="A41" s="113"/>
      <c r="B41" s="110">
        <v>34</v>
      </c>
      <c r="C41" s="110">
        <v>64</v>
      </c>
      <c r="D41" s="113"/>
      <c r="E41" s="110">
        <v>6755</v>
      </c>
      <c r="F41" s="113"/>
      <c r="G41" s="110">
        <v>280445</v>
      </c>
      <c r="H41" s="110">
        <v>12155</v>
      </c>
      <c r="I41" s="110">
        <v>500000</v>
      </c>
      <c r="J41" s="113"/>
      <c r="K41" s="114">
        <v>15026</v>
      </c>
      <c r="L41" s="114">
        <v>524397</v>
      </c>
      <c r="M41" s="110">
        <v>32362</v>
      </c>
      <c r="N41" s="110">
        <v>914771</v>
      </c>
      <c r="O41" s="113"/>
      <c r="P41" s="119"/>
    </row>
    <row r="42" spans="1:19" x14ac:dyDescent="0.35">
      <c r="A42" s="118"/>
      <c r="B42" s="115">
        <v>35</v>
      </c>
      <c r="C42" s="116">
        <v>65</v>
      </c>
      <c r="D42" s="116"/>
      <c r="E42" s="116">
        <v>6755</v>
      </c>
      <c r="F42" s="116"/>
      <c r="G42" s="116">
        <v>292865</v>
      </c>
      <c r="H42" s="116">
        <v>12420</v>
      </c>
      <c r="I42" s="116">
        <v>500000</v>
      </c>
      <c r="J42" s="116"/>
      <c r="K42" s="116">
        <v>16035</v>
      </c>
      <c r="L42" s="116">
        <v>558412</v>
      </c>
      <c r="M42" s="116">
        <v>34014</v>
      </c>
      <c r="N42" s="116">
        <v>942017</v>
      </c>
      <c r="O42" s="116"/>
      <c r="P42" s="122" t="s">
        <v>87</v>
      </c>
      <c r="Q42" s="117"/>
      <c r="R42" s="120" t="s">
        <v>713</v>
      </c>
      <c r="S42" s="125">
        <f>L42</f>
        <v>558412</v>
      </c>
    </row>
    <row r="43" spans="1:19" x14ac:dyDescent="0.35">
      <c r="A43" s="113"/>
      <c r="B43" s="114">
        <v>36</v>
      </c>
      <c r="C43" s="114">
        <v>66</v>
      </c>
      <c r="D43" s="118"/>
      <c r="E43" s="114">
        <v>0</v>
      </c>
      <c r="F43" s="118"/>
      <c r="G43" s="114">
        <v>299440</v>
      </c>
      <c r="H43" s="114">
        <v>6575</v>
      </c>
      <c r="I43" s="114">
        <v>500000</v>
      </c>
      <c r="J43" s="118"/>
      <c r="K43" s="114">
        <v>16736</v>
      </c>
      <c r="L43" s="114">
        <v>587682</v>
      </c>
      <c r="M43" s="114">
        <v>29271</v>
      </c>
      <c r="N43" s="114">
        <v>970094</v>
      </c>
      <c r="O43" s="118"/>
      <c r="R43" s="124" t="s">
        <v>714</v>
      </c>
      <c r="S43" s="126">
        <f>I42</f>
        <v>500000</v>
      </c>
    </row>
    <row r="44" spans="1:19" x14ac:dyDescent="0.35">
      <c r="A44" s="113"/>
      <c r="B44" s="114">
        <v>37</v>
      </c>
      <c r="C44" s="114">
        <v>67</v>
      </c>
      <c r="D44" s="118"/>
      <c r="E44" s="114">
        <v>0</v>
      </c>
      <c r="F44" s="118"/>
      <c r="G44" s="114">
        <v>306060</v>
      </c>
      <c r="H44" s="114">
        <v>6620</v>
      </c>
      <c r="I44" s="114">
        <v>500000</v>
      </c>
      <c r="J44" s="118"/>
      <c r="K44" s="114">
        <v>17459</v>
      </c>
      <c r="L44" s="114">
        <v>618134</v>
      </c>
      <c r="M44" s="114">
        <v>30452</v>
      </c>
      <c r="N44" s="114">
        <v>998762</v>
      </c>
      <c r="O44" s="118"/>
      <c r="R44" s="123" t="s">
        <v>836</v>
      </c>
      <c r="S44" s="127">
        <f>S42-S43</f>
        <v>58412</v>
      </c>
    </row>
    <row r="45" spans="1:19" x14ac:dyDescent="0.35">
      <c r="A45" s="113"/>
      <c r="B45" s="110">
        <v>38</v>
      </c>
      <c r="C45" s="110">
        <v>68</v>
      </c>
      <c r="D45" s="113"/>
      <c r="E45" s="110">
        <v>0</v>
      </c>
      <c r="F45" s="113"/>
      <c r="G45" s="110">
        <v>312735</v>
      </c>
      <c r="H45" s="110">
        <v>6675</v>
      </c>
      <c r="I45" s="110">
        <v>500000</v>
      </c>
      <c r="J45" s="113"/>
      <c r="K45" s="114">
        <v>18399</v>
      </c>
      <c r="L45" s="114">
        <v>650013</v>
      </c>
      <c r="M45" s="110">
        <v>31879</v>
      </c>
      <c r="N45" s="110">
        <v>1028224</v>
      </c>
      <c r="O45" s="113"/>
    </row>
    <row r="46" spans="1:19" x14ac:dyDescent="0.35">
      <c r="A46" s="113"/>
      <c r="B46" s="110">
        <v>39</v>
      </c>
      <c r="C46" s="110">
        <v>69</v>
      </c>
      <c r="D46" s="113"/>
      <c r="E46" s="110">
        <v>0</v>
      </c>
      <c r="F46" s="113"/>
      <c r="G46" s="110">
        <v>319460</v>
      </c>
      <c r="H46" s="110">
        <v>6725</v>
      </c>
      <c r="I46" s="110">
        <v>500000</v>
      </c>
      <c r="J46" s="113"/>
      <c r="K46" s="114">
        <v>19455</v>
      </c>
      <c r="L46" s="114">
        <v>683446</v>
      </c>
      <c r="M46" s="110">
        <v>33433</v>
      </c>
      <c r="N46" s="110">
        <v>1058696</v>
      </c>
      <c r="O46" s="113"/>
    </row>
    <row r="47" spans="1:19" x14ac:dyDescent="0.35">
      <c r="A47" s="113"/>
      <c r="B47" s="110">
        <v>40</v>
      </c>
      <c r="C47" s="110">
        <v>70</v>
      </c>
      <c r="D47" s="113"/>
      <c r="E47" s="110">
        <v>0</v>
      </c>
      <c r="F47" s="113"/>
      <c r="G47" s="110">
        <v>326230</v>
      </c>
      <c r="H47" s="110">
        <v>6770</v>
      </c>
      <c r="I47" s="110">
        <v>500000</v>
      </c>
      <c r="J47" s="113"/>
      <c r="K47" s="114">
        <v>20559</v>
      </c>
      <c r="L47" s="114">
        <v>718488</v>
      </c>
      <c r="M47" s="110">
        <v>35042</v>
      </c>
      <c r="N47" s="110">
        <v>1090251</v>
      </c>
      <c r="O47" s="113"/>
    </row>
    <row r="48" spans="1:19" x14ac:dyDescent="0.35">
      <c r="A48" s="113"/>
      <c r="B48" s="110">
        <v>41</v>
      </c>
      <c r="C48" s="110">
        <v>71</v>
      </c>
      <c r="D48" s="113"/>
      <c r="E48" s="110">
        <v>0</v>
      </c>
      <c r="F48" s="113"/>
      <c r="G48" s="110">
        <v>333020</v>
      </c>
      <c r="H48" s="110">
        <v>6790</v>
      </c>
      <c r="I48" s="110">
        <v>500000</v>
      </c>
      <c r="J48" s="113"/>
      <c r="K48" s="114">
        <v>21738</v>
      </c>
      <c r="L48" s="114">
        <v>755184</v>
      </c>
      <c r="M48" s="110">
        <v>36696</v>
      </c>
      <c r="N48" s="110">
        <v>1122940</v>
      </c>
      <c r="O48" s="113"/>
    </row>
    <row r="49" spans="1:15" x14ac:dyDescent="0.35">
      <c r="A49" s="113"/>
      <c r="B49" s="110">
        <v>42</v>
      </c>
      <c r="C49" s="110">
        <v>72</v>
      </c>
      <c r="D49" s="113"/>
      <c r="E49" s="110">
        <v>0</v>
      </c>
      <c r="F49" s="113"/>
      <c r="G49" s="110">
        <v>339810</v>
      </c>
      <c r="H49" s="110">
        <v>6790</v>
      </c>
      <c r="I49" s="110">
        <v>500000</v>
      </c>
      <c r="J49" s="113"/>
      <c r="K49" s="114">
        <v>23006</v>
      </c>
      <c r="L49" s="114">
        <v>793588</v>
      </c>
      <c r="M49" s="110">
        <v>38403</v>
      </c>
      <c r="N49" s="110">
        <v>1156845</v>
      </c>
      <c r="O49" s="113"/>
    </row>
    <row r="50" spans="1:15" x14ac:dyDescent="0.35">
      <c r="A50" s="113"/>
      <c r="B50" s="110">
        <v>43</v>
      </c>
      <c r="C50" s="110">
        <v>73</v>
      </c>
      <c r="D50" s="113"/>
      <c r="E50" s="110">
        <v>0</v>
      </c>
      <c r="F50" s="113"/>
      <c r="G50" s="110">
        <v>346575</v>
      </c>
      <c r="H50" s="110">
        <v>6765</v>
      </c>
      <c r="I50" s="110">
        <v>500000</v>
      </c>
      <c r="J50" s="113"/>
      <c r="K50" s="114">
        <v>24358</v>
      </c>
      <c r="L50" s="114">
        <v>833739</v>
      </c>
      <c r="M50" s="110">
        <v>40151</v>
      </c>
      <c r="N50" s="110">
        <v>1192048</v>
      </c>
      <c r="O50" s="113"/>
    </row>
    <row r="51" spans="1:15" x14ac:dyDescent="0.35">
      <c r="A51" s="113"/>
      <c r="B51" s="110">
        <v>44</v>
      </c>
      <c r="C51" s="110">
        <v>74</v>
      </c>
      <c r="D51" s="113"/>
      <c r="E51" s="110">
        <v>0</v>
      </c>
      <c r="F51" s="113"/>
      <c r="G51" s="110">
        <v>353280</v>
      </c>
      <c r="H51" s="110">
        <v>6705</v>
      </c>
      <c r="I51" s="110">
        <v>500000</v>
      </c>
      <c r="J51" s="113"/>
      <c r="K51" s="114">
        <v>25789</v>
      </c>
      <c r="L51" s="114">
        <v>875659</v>
      </c>
      <c r="M51" s="110">
        <v>41920</v>
      </c>
      <c r="N51" s="110">
        <v>1228620</v>
      </c>
      <c r="O51" s="113"/>
    </row>
    <row r="52" spans="1:15" x14ac:dyDescent="0.35">
      <c r="A52" s="113"/>
      <c r="B52" s="110">
        <v>45</v>
      </c>
      <c r="C52" s="110">
        <v>75</v>
      </c>
      <c r="D52" s="113"/>
      <c r="E52" s="110">
        <v>0</v>
      </c>
      <c r="F52" s="113"/>
      <c r="G52" s="110">
        <v>359915</v>
      </c>
      <c r="H52" s="110">
        <v>6635</v>
      </c>
      <c r="I52" s="110">
        <v>500000</v>
      </c>
      <c r="J52" s="113"/>
      <c r="K52" s="114">
        <v>27290</v>
      </c>
      <c r="L52" s="114">
        <v>919395</v>
      </c>
      <c r="M52" s="110">
        <v>43736</v>
      </c>
      <c r="N52" s="110">
        <v>1266620</v>
      </c>
      <c r="O52" s="113"/>
    </row>
    <row r="53" spans="1:15" x14ac:dyDescent="0.35">
      <c r="A53" s="113"/>
      <c r="B53" s="110">
        <v>46</v>
      </c>
      <c r="C53" s="110">
        <v>76</v>
      </c>
      <c r="D53" s="113"/>
      <c r="E53" s="110">
        <v>0</v>
      </c>
      <c r="F53" s="113"/>
      <c r="G53" s="110">
        <v>366475</v>
      </c>
      <c r="H53" s="110">
        <v>6560</v>
      </c>
      <c r="I53" s="110">
        <v>500000</v>
      </c>
      <c r="J53" s="113"/>
      <c r="K53" s="114">
        <v>28968</v>
      </c>
      <c r="L53" s="114">
        <v>965120</v>
      </c>
      <c r="M53" s="110">
        <v>45724</v>
      </c>
      <c r="N53" s="110">
        <v>1306210</v>
      </c>
      <c r="O53" s="113"/>
    </row>
    <row r="54" spans="1:15" x14ac:dyDescent="0.35">
      <c r="A54" s="113"/>
      <c r="B54" s="110">
        <v>47</v>
      </c>
      <c r="C54" s="110">
        <v>77</v>
      </c>
      <c r="D54" s="113"/>
      <c r="E54" s="110">
        <v>0</v>
      </c>
      <c r="F54" s="113"/>
      <c r="G54" s="110">
        <v>372960</v>
      </c>
      <c r="H54" s="110">
        <v>6485</v>
      </c>
      <c r="I54" s="110">
        <v>500000</v>
      </c>
      <c r="J54" s="113"/>
      <c r="K54" s="114">
        <v>30588</v>
      </c>
      <c r="L54" s="114">
        <v>1012790</v>
      </c>
      <c r="M54" s="110">
        <v>47670</v>
      </c>
      <c r="N54" s="110">
        <v>1347353</v>
      </c>
      <c r="O54" s="113"/>
    </row>
    <row r="55" spans="1:15" x14ac:dyDescent="0.35">
      <c r="A55" s="113"/>
      <c r="B55" s="110">
        <v>48</v>
      </c>
      <c r="C55" s="110">
        <v>78</v>
      </c>
      <c r="D55" s="113"/>
      <c r="E55" s="110">
        <v>0</v>
      </c>
      <c r="F55" s="113"/>
      <c r="G55" s="110">
        <v>379380</v>
      </c>
      <c r="H55" s="110">
        <v>6420</v>
      </c>
      <c r="I55" s="110">
        <v>500000</v>
      </c>
      <c r="J55" s="113"/>
      <c r="K55" s="114">
        <v>32261</v>
      </c>
      <c r="L55" s="114">
        <v>1062487</v>
      </c>
      <c r="M55" s="110">
        <v>49697</v>
      </c>
      <c r="N55" s="110">
        <v>1390033</v>
      </c>
      <c r="O55" s="113"/>
    </row>
    <row r="56" spans="1:15" x14ac:dyDescent="0.35">
      <c r="A56" s="113"/>
      <c r="B56" s="110">
        <v>49</v>
      </c>
      <c r="C56" s="110">
        <v>79</v>
      </c>
      <c r="D56" s="113"/>
      <c r="E56" s="110">
        <v>0</v>
      </c>
      <c r="F56" s="113"/>
      <c r="G56" s="110">
        <v>385740</v>
      </c>
      <c r="H56" s="110">
        <v>6360</v>
      </c>
      <c r="I56" s="110">
        <v>500000</v>
      </c>
      <c r="J56" s="113"/>
      <c r="K56" s="114">
        <v>33985</v>
      </c>
      <c r="L56" s="114">
        <v>1114284</v>
      </c>
      <c r="M56" s="110">
        <v>51798</v>
      </c>
      <c r="N56" s="110">
        <v>1434274</v>
      </c>
      <c r="O56" s="113"/>
    </row>
    <row r="57" spans="1:15" x14ac:dyDescent="0.35">
      <c r="A57" s="113"/>
      <c r="B57" s="110">
        <v>50</v>
      </c>
      <c r="C57" s="110">
        <v>80</v>
      </c>
      <c r="D57" s="113"/>
      <c r="E57" s="110">
        <v>0</v>
      </c>
      <c r="F57" s="113"/>
      <c r="G57" s="110">
        <v>392030</v>
      </c>
      <c r="H57" s="110">
        <v>6290</v>
      </c>
      <c r="I57" s="110">
        <v>500000</v>
      </c>
      <c r="J57" s="113"/>
      <c r="K57" s="114">
        <v>35776</v>
      </c>
      <c r="L57" s="114">
        <v>1168229</v>
      </c>
      <c r="M57" s="110">
        <v>53944</v>
      </c>
      <c r="N57" s="110">
        <v>1480117</v>
      </c>
      <c r="O57" s="113"/>
    </row>
    <row r="58" spans="1:15" x14ac:dyDescent="0.35">
      <c r="A58" s="113"/>
      <c r="B58" s="110">
        <v>51</v>
      </c>
      <c r="C58" s="110">
        <v>81</v>
      </c>
      <c r="D58" s="113"/>
      <c r="E58" s="110">
        <v>0</v>
      </c>
      <c r="F58" s="113"/>
      <c r="G58" s="110">
        <v>398230</v>
      </c>
      <c r="H58" s="110">
        <v>6200</v>
      </c>
      <c r="I58" s="110">
        <v>500000</v>
      </c>
      <c r="J58" s="113"/>
      <c r="K58" s="114">
        <v>37652</v>
      </c>
      <c r="L58" s="114">
        <v>1224356</v>
      </c>
      <c r="M58" s="110">
        <v>56127</v>
      </c>
      <c r="N58" s="110">
        <v>1527622</v>
      </c>
      <c r="O58" s="113"/>
    </row>
    <row r="59" spans="1:15" x14ac:dyDescent="0.35">
      <c r="A59" s="113"/>
      <c r="B59" s="110">
        <v>52</v>
      </c>
      <c r="C59" s="110">
        <v>82</v>
      </c>
      <c r="D59" s="113"/>
      <c r="E59" s="110">
        <v>0</v>
      </c>
      <c r="F59" s="113"/>
      <c r="G59" s="110">
        <v>404315</v>
      </c>
      <c r="H59" s="110">
        <v>6085</v>
      </c>
      <c r="I59" s="110">
        <v>500000</v>
      </c>
      <c r="J59" s="113"/>
      <c r="K59" s="114">
        <v>39599</v>
      </c>
      <c r="L59" s="114">
        <v>1282664</v>
      </c>
      <c r="M59" s="110">
        <v>58308</v>
      </c>
      <c r="N59" s="110">
        <v>1576843</v>
      </c>
      <c r="O59" s="113"/>
    </row>
    <row r="60" spans="1:15" x14ac:dyDescent="0.35">
      <c r="A60" s="113"/>
      <c r="B60" s="110">
        <v>53</v>
      </c>
      <c r="C60" s="110">
        <v>83</v>
      </c>
      <c r="D60" s="113"/>
      <c r="E60" s="110">
        <v>0</v>
      </c>
      <c r="F60" s="113"/>
      <c r="G60" s="110">
        <v>410290</v>
      </c>
      <c r="H60" s="110">
        <v>5975</v>
      </c>
      <c r="I60" s="110">
        <v>500000</v>
      </c>
      <c r="J60" s="113"/>
      <c r="K60" s="114">
        <v>41591</v>
      </c>
      <c r="L60" s="114">
        <v>1343211</v>
      </c>
      <c r="M60" s="110">
        <v>60547</v>
      </c>
      <c r="N60" s="110">
        <v>1627805</v>
      </c>
      <c r="O60" s="113"/>
    </row>
    <row r="61" spans="1:15" x14ac:dyDescent="0.35">
      <c r="A61" s="113"/>
      <c r="B61" s="110">
        <v>54</v>
      </c>
      <c r="C61" s="110">
        <v>84</v>
      </c>
      <c r="D61" s="113"/>
      <c r="E61" s="110">
        <v>0</v>
      </c>
      <c r="F61" s="113"/>
      <c r="G61" s="110">
        <v>416075</v>
      </c>
      <c r="H61" s="110">
        <v>5785</v>
      </c>
      <c r="I61" s="110">
        <v>500000</v>
      </c>
      <c r="J61" s="113"/>
      <c r="K61" s="114">
        <v>43853</v>
      </c>
      <c r="L61" s="114">
        <v>1406002</v>
      </c>
      <c r="M61" s="110">
        <v>62791</v>
      </c>
      <c r="N61" s="110">
        <v>1680751</v>
      </c>
      <c r="O61" s="113"/>
    </row>
    <row r="62" spans="1:15" x14ac:dyDescent="0.35">
      <c r="A62" s="113"/>
      <c r="B62" s="110">
        <v>55</v>
      </c>
      <c r="C62" s="110">
        <v>85</v>
      </c>
      <c r="D62" s="113"/>
      <c r="E62" s="110">
        <v>0</v>
      </c>
      <c r="F62" s="113"/>
      <c r="G62" s="110">
        <v>421640</v>
      </c>
      <c r="H62" s="110">
        <v>5565</v>
      </c>
      <c r="I62" s="110">
        <v>500000</v>
      </c>
      <c r="J62" s="113"/>
      <c r="K62" s="114">
        <v>46227</v>
      </c>
      <c r="L62" s="114">
        <v>1471028</v>
      </c>
      <c r="M62" s="110">
        <v>65026</v>
      </c>
      <c r="N62" s="110">
        <v>1735824</v>
      </c>
      <c r="O62" s="113"/>
    </row>
    <row r="63" spans="1:15" x14ac:dyDescent="0.35">
      <c r="A63" s="113"/>
      <c r="B63" s="110">
        <v>56</v>
      </c>
      <c r="C63" s="110">
        <v>86</v>
      </c>
      <c r="D63" s="113"/>
      <c r="E63" s="110">
        <v>0</v>
      </c>
      <c r="F63" s="113"/>
      <c r="G63" s="110">
        <v>426940</v>
      </c>
      <c r="H63" s="110">
        <v>5300</v>
      </c>
      <c r="I63" s="110">
        <v>500000</v>
      </c>
      <c r="J63" s="113"/>
      <c r="K63" s="114">
        <v>48948</v>
      </c>
      <c r="L63" s="114">
        <v>1538466</v>
      </c>
      <c r="M63" s="110">
        <v>67438</v>
      </c>
      <c r="N63" s="110">
        <v>1793363</v>
      </c>
      <c r="O63" s="113"/>
    </row>
    <row r="64" spans="1:15" x14ac:dyDescent="0.35">
      <c r="A64" s="113"/>
      <c r="B64" s="110">
        <v>57</v>
      </c>
      <c r="C64" s="110">
        <v>87</v>
      </c>
      <c r="D64" s="113"/>
      <c r="E64" s="110">
        <v>0</v>
      </c>
      <c r="F64" s="113"/>
      <c r="G64" s="110">
        <v>431930</v>
      </c>
      <c r="H64" s="110">
        <v>4990</v>
      </c>
      <c r="I64" s="110">
        <v>500000</v>
      </c>
      <c r="J64" s="113"/>
      <c r="K64" s="114">
        <v>51566</v>
      </c>
      <c r="L64" s="114">
        <v>1608021</v>
      </c>
      <c r="M64" s="110">
        <v>69555</v>
      </c>
      <c r="N64" s="110">
        <v>1853305</v>
      </c>
      <c r="O64" s="113"/>
    </row>
    <row r="65" spans="1:15" x14ac:dyDescent="0.35">
      <c r="A65" s="113"/>
      <c r="B65" s="110">
        <v>58</v>
      </c>
      <c r="C65" s="110">
        <v>88</v>
      </c>
      <c r="D65" s="113"/>
      <c r="E65" s="110">
        <v>0</v>
      </c>
      <c r="F65" s="113"/>
      <c r="G65" s="110">
        <v>436580</v>
      </c>
      <c r="H65" s="110">
        <v>4650</v>
      </c>
      <c r="I65" s="110">
        <v>500000</v>
      </c>
      <c r="J65" s="113"/>
      <c r="K65" s="114">
        <v>54279</v>
      </c>
      <c r="L65" s="114">
        <v>1679605</v>
      </c>
      <c r="M65" s="110">
        <v>71584</v>
      </c>
      <c r="N65" s="110">
        <v>1915711</v>
      </c>
      <c r="O65" s="113"/>
    </row>
    <row r="66" spans="1:15" x14ac:dyDescent="0.35">
      <c r="A66" s="113"/>
      <c r="B66" s="110">
        <v>59</v>
      </c>
      <c r="C66" s="110">
        <v>89</v>
      </c>
      <c r="D66" s="113"/>
      <c r="E66" s="110">
        <v>0</v>
      </c>
      <c r="F66" s="113"/>
      <c r="G66" s="110">
        <v>440845</v>
      </c>
      <c r="H66" s="110">
        <v>4265</v>
      </c>
      <c r="I66" s="110">
        <v>500000</v>
      </c>
      <c r="J66" s="113"/>
      <c r="K66" s="114">
        <v>57092</v>
      </c>
      <c r="L66" s="114">
        <v>1753105</v>
      </c>
      <c r="M66" s="110">
        <v>73501</v>
      </c>
      <c r="N66" s="110">
        <v>1980688</v>
      </c>
      <c r="O66" s="113"/>
    </row>
    <row r="67" spans="1:15" x14ac:dyDescent="0.35">
      <c r="A67" s="113"/>
      <c r="B67" s="110">
        <v>60</v>
      </c>
      <c r="C67" s="110">
        <v>90</v>
      </c>
      <c r="D67" s="113"/>
      <c r="E67" s="110">
        <v>0</v>
      </c>
      <c r="F67" s="113"/>
      <c r="G67" s="110">
        <v>444725</v>
      </c>
      <c r="H67" s="110">
        <v>3880</v>
      </c>
      <c r="I67" s="110">
        <v>500000</v>
      </c>
      <c r="J67" s="113"/>
      <c r="K67" s="114">
        <v>59949</v>
      </c>
      <c r="L67" s="114">
        <v>1828487</v>
      </c>
      <c r="M67" s="110">
        <v>75382</v>
      </c>
      <c r="N67" s="110">
        <v>2048298</v>
      </c>
      <c r="O67" s="113"/>
    </row>
    <row r="68" spans="1:15" x14ac:dyDescent="0.35">
      <c r="A68" s="113"/>
      <c r="B68" s="110">
        <v>61</v>
      </c>
      <c r="C68" s="110">
        <v>91</v>
      </c>
      <c r="D68" s="113"/>
      <c r="E68" s="110">
        <v>0</v>
      </c>
      <c r="F68" s="113"/>
      <c r="G68" s="110">
        <v>448225</v>
      </c>
      <c r="H68" s="110">
        <v>3500</v>
      </c>
      <c r="I68" s="110">
        <v>500000</v>
      </c>
      <c r="J68" s="113"/>
      <c r="K68" s="114">
        <v>62844</v>
      </c>
      <c r="L68" s="114">
        <v>1905726</v>
      </c>
      <c r="M68" s="110">
        <v>77239</v>
      </c>
      <c r="N68" s="110">
        <v>2118594</v>
      </c>
      <c r="O68" s="113"/>
    </row>
    <row r="69" spans="1:15" x14ac:dyDescent="0.35">
      <c r="A69" s="113"/>
      <c r="B69" s="110">
        <v>62</v>
      </c>
      <c r="C69" s="110">
        <v>92</v>
      </c>
      <c r="D69" s="113"/>
      <c r="E69" s="110">
        <v>0</v>
      </c>
      <c r="F69" s="113"/>
      <c r="G69" s="110">
        <v>451380</v>
      </c>
      <c r="H69" s="110">
        <v>3155</v>
      </c>
      <c r="I69" s="110">
        <v>500000</v>
      </c>
      <c r="J69" s="113"/>
      <c r="K69" s="114">
        <v>65753</v>
      </c>
      <c r="L69" s="114">
        <v>1984885</v>
      </c>
      <c r="M69" s="110">
        <v>79159</v>
      </c>
      <c r="N69" s="110">
        <v>2191605</v>
      </c>
      <c r="O69" s="113"/>
    </row>
    <row r="70" spans="1:15" x14ac:dyDescent="0.35">
      <c r="A70" s="113"/>
      <c r="B70" s="110">
        <v>63</v>
      </c>
      <c r="C70" s="110">
        <v>93</v>
      </c>
      <c r="D70" s="113"/>
      <c r="E70" s="110">
        <v>0</v>
      </c>
      <c r="F70" s="113"/>
      <c r="G70" s="110">
        <v>454235</v>
      </c>
      <c r="H70" s="110">
        <v>2855</v>
      </c>
      <c r="I70" s="110">
        <v>500000</v>
      </c>
      <c r="J70" s="113"/>
      <c r="K70" s="114">
        <v>68621</v>
      </c>
      <c r="L70" s="114">
        <v>2066064</v>
      </c>
      <c r="M70" s="110">
        <v>81179</v>
      </c>
      <c r="N70" s="110">
        <v>2267309</v>
      </c>
      <c r="O70" s="113"/>
    </row>
    <row r="71" spans="1:15" x14ac:dyDescent="0.35">
      <c r="A71" s="113"/>
      <c r="B71" s="110">
        <v>64</v>
      </c>
      <c r="C71" s="110">
        <v>94</v>
      </c>
      <c r="D71" s="113"/>
      <c r="E71" s="110">
        <v>0</v>
      </c>
      <c r="F71" s="113"/>
      <c r="G71" s="110">
        <v>456845</v>
      </c>
      <c r="H71" s="110">
        <v>2610</v>
      </c>
      <c r="I71" s="110">
        <v>500000</v>
      </c>
      <c r="J71" s="113"/>
      <c r="K71" s="114">
        <v>71502</v>
      </c>
      <c r="L71" s="114">
        <v>2149444</v>
      </c>
      <c r="M71" s="110">
        <v>83380</v>
      </c>
      <c r="N71" s="110">
        <v>2345724</v>
      </c>
      <c r="O71" s="113"/>
    </row>
    <row r="72" spans="1:15" x14ac:dyDescent="0.35">
      <c r="A72" s="113"/>
      <c r="B72" s="110">
        <v>65</v>
      </c>
      <c r="C72" s="110">
        <v>95</v>
      </c>
      <c r="D72" s="113"/>
      <c r="E72" s="110">
        <v>0</v>
      </c>
      <c r="F72" s="113"/>
      <c r="G72" s="110">
        <v>459320</v>
      </c>
      <c r="H72" s="110">
        <v>2475</v>
      </c>
      <c r="I72" s="110">
        <v>500000</v>
      </c>
      <c r="J72" s="113"/>
      <c r="K72" s="114">
        <v>74268</v>
      </c>
      <c r="L72" s="114">
        <v>2235351</v>
      </c>
      <c r="M72" s="110">
        <v>85906</v>
      </c>
      <c r="N72" s="110">
        <v>2426745</v>
      </c>
      <c r="O72" s="113"/>
    </row>
    <row r="73" spans="1:15" x14ac:dyDescent="0.35">
      <c r="A73" s="113"/>
      <c r="B73" s="110">
        <v>66</v>
      </c>
      <c r="C73" s="110">
        <v>96</v>
      </c>
      <c r="D73" s="113"/>
      <c r="E73" s="110">
        <v>0</v>
      </c>
      <c r="F73" s="113"/>
      <c r="G73" s="110">
        <v>461820</v>
      </c>
      <c r="H73" s="110">
        <v>2500</v>
      </c>
      <c r="I73" s="110">
        <v>500000</v>
      </c>
      <c r="J73" s="113"/>
      <c r="K73" s="114">
        <v>76869</v>
      </c>
      <c r="L73" s="114">
        <v>2324384</v>
      </c>
      <c r="M73" s="110">
        <v>89033</v>
      </c>
      <c r="N73" s="110">
        <v>2510192</v>
      </c>
      <c r="O73" s="113"/>
    </row>
    <row r="74" spans="1:15" x14ac:dyDescent="0.35">
      <c r="A74" s="113"/>
      <c r="B74" s="110">
        <v>67</v>
      </c>
      <c r="C74" s="110">
        <v>97</v>
      </c>
      <c r="D74" s="113"/>
      <c r="E74" s="110">
        <v>0</v>
      </c>
      <c r="F74" s="113"/>
      <c r="G74" s="110">
        <v>464205</v>
      </c>
      <c r="H74" s="110">
        <v>2385</v>
      </c>
      <c r="I74" s="110">
        <v>500000</v>
      </c>
      <c r="J74" s="113"/>
      <c r="K74" s="114">
        <v>79775</v>
      </c>
      <c r="L74" s="114">
        <v>2416171</v>
      </c>
      <c r="M74" s="110">
        <v>91787</v>
      </c>
      <c r="N74" s="110">
        <v>2596321</v>
      </c>
      <c r="O74" s="113"/>
    </row>
    <row r="75" spans="1:15" x14ac:dyDescent="0.35">
      <c r="A75" s="113"/>
      <c r="B75" s="110">
        <v>68</v>
      </c>
      <c r="C75" s="110">
        <v>98</v>
      </c>
      <c r="D75" s="113"/>
      <c r="E75" s="110">
        <v>0</v>
      </c>
      <c r="F75" s="113"/>
      <c r="G75" s="110">
        <v>466475</v>
      </c>
      <c r="H75" s="110">
        <v>2270</v>
      </c>
      <c r="I75" s="110">
        <v>500000</v>
      </c>
      <c r="J75" s="113"/>
      <c r="K75" s="114">
        <v>82785</v>
      </c>
      <c r="L75" s="114">
        <v>2510765</v>
      </c>
      <c r="M75" s="110">
        <v>94594</v>
      </c>
      <c r="N75" s="110">
        <v>2685257</v>
      </c>
      <c r="O75" s="113"/>
    </row>
    <row r="76" spans="1:15" x14ac:dyDescent="0.35">
      <c r="A76" s="113"/>
      <c r="B76" s="110">
        <v>69</v>
      </c>
      <c r="C76" s="110">
        <v>99</v>
      </c>
      <c r="D76" s="113"/>
      <c r="E76" s="110">
        <v>0</v>
      </c>
      <c r="F76" s="113"/>
      <c r="G76" s="110">
        <v>468590</v>
      </c>
      <c r="H76" s="110">
        <v>2115</v>
      </c>
      <c r="I76" s="110">
        <v>500000</v>
      </c>
      <c r="J76" s="113"/>
      <c r="K76" s="114">
        <v>85957</v>
      </c>
      <c r="L76" s="114">
        <v>2608098</v>
      </c>
      <c r="M76" s="110">
        <v>97333</v>
      </c>
      <c r="N76" s="110">
        <v>2777163</v>
      </c>
      <c r="O76" s="113"/>
    </row>
    <row r="77" spans="1:15" x14ac:dyDescent="0.35">
      <c r="A77" s="113"/>
      <c r="B77" s="110">
        <v>70</v>
      </c>
      <c r="C77" s="110">
        <v>100</v>
      </c>
      <c r="D77" s="113"/>
      <c r="E77" s="110">
        <v>0</v>
      </c>
      <c r="F77" s="113"/>
      <c r="G77" s="110">
        <v>470515</v>
      </c>
      <c r="H77" s="110">
        <v>1925</v>
      </c>
      <c r="I77" s="110">
        <v>500000</v>
      </c>
      <c r="J77" s="113"/>
      <c r="K77" s="114">
        <v>89276</v>
      </c>
      <c r="L77" s="114">
        <v>2708097</v>
      </c>
      <c r="M77" s="110">
        <v>99999</v>
      </c>
      <c r="N77" s="110">
        <v>2872201</v>
      </c>
      <c r="O77" s="113"/>
    </row>
    <row r="78" spans="1:15" x14ac:dyDescent="0.35">
      <c r="A78" s="113"/>
      <c r="B78" s="110">
        <v>71</v>
      </c>
      <c r="C78" s="110">
        <v>101</v>
      </c>
      <c r="D78" s="113"/>
      <c r="E78" s="110">
        <v>0</v>
      </c>
      <c r="F78" s="113"/>
      <c r="G78" s="110">
        <v>472225</v>
      </c>
      <c r="H78" s="110">
        <v>1710</v>
      </c>
      <c r="I78" s="110">
        <v>500000</v>
      </c>
      <c r="J78" s="113"/>
      <c r="K78" s="114">
        <v>92579</v>
      </c>
      <c r="L78" s="114">
        <v>2810509</v>
      </c>
      <c r="M78" s="110">
        <v>102412</v>
      </c>
      <c r="N78" s="110">
        <v>2970374</v>
      </c>
      <c r="O78" s="113"/>
    </row>
    <row r="79" spans="1:15" x14ac:dyDescent="0.35">
      <c r="A79" s="113"/>
      <c r="B79" s="110">
        <v>72</v>
      </c>
      <c r="C79" s="110">
        <v>102</v>
      </c>
      <c r="D79" s="113"/>
      <c r="E79" s="110">
        <v>0</v>
      </c>
      <c r="F79" s="113"/>
      <c r="G79" s="110">
        <v>473775</v>
      </c>
      <c r="H79" s="110">
        <v>1550</v>
      </c>
      <c r="I79" s="110">
        <v>500000</v>
      </c>
      <c r="J79" s="113"/>
      <c r="K79" s="114">
        <v>95732</v>
      </c>
      <c r="L79" s="114">
        <v>2915477</v>
      </c>
      <c r="M79" s="110">
        <v>104967</v>
      </c>
      <c r="N79" s="110">
        <v>3071552</v>
      </c>
      <c r="O79" s="113"/>
    </row>
    <row r="80" spans="1:15" x14ac:dyDescent="0.35">
      <c r="A80" s="113"/>
      <c r="B80" s="110">
        <v>73</v>
      </c>
      <c r="C80" s="110">
        <v>103</v>
      </c>
      <c r="D80" s="113"/>
      <c r="E80" s="110">
        <v>0</v>
      </c>
      <c r="F80" s="113"/>
      <c r="G80" s="110">
        <v>475180</v>
      </c>
      <c r="H80" s="110">
        <v>1405</v>
      </c>
      <c r="I80" s="110">
        <v>500000</v>
      </c>
      <c r="J80" s="113"/>
      <c r="K80" s="114">
        <v>98982</v>
      </c>
      <c r="L80" s="114">
        <v>3023096</v>
      </c>
      <c r="M80" s="110">
        <v>107619</v>
      </c>
      <c r="N80" s="110">
        <v>3175833</v>
      </c>
      <c r="O80" s="113"/>
    </row>
    <row r="81" spans="1:15" x14ac:dyDescent="0.35">
      <c r="A81" s="113"/>
      <c r="B81" s="110">
        <v>74</v>
      </c>
      <c r="C81" s="110">
        <v>104</v>
      </c>
      <c r="D81" s="113"/>
      <c r="E81" s="110">
        <v>0</v>
      </c>
      <c r="F81" s="113"/>
      <c r="G81" s="110">
        <v>476450</v>
      </c>
      <c r="H81" s="110">
        <v>1270</v>
      </c>
      <c r="I81" s="110">
        <v>500000</v>
      </c>
      <c r="J81" s="113"/>
      <c r="K81" s="114">
        <v>102333</v>
      </c>
      <c r="L81" s="114">
        <v>3133520</v>
      </c>
      <c r="M81" s="110">
        <v>110424</v>
      </c>
      <c r="N81" s="110">
        <v>3283336</v>
      </c>
      <c r="O81" s="113"/>
    </row>
    <row r="82" spans="1:15" x14ac:dyDescent="0.35">
      <c r="A82" s="113"/>
      <c r="B82" s="110">
        <v>75</v>
      </c>
      <c r="C82" s="110">
        <v>105</v>
      </c>
      <c r="D82" s="113"/>
      <c r="E82" s="110">
        <v>0</v>
      </c>
      <c r="F82" s="113"/>
      <c r="G82" s="110">
        <v>477630</v>
      </c>
      <c r="H82" s="110">
        <v>1180</v>
      </c>
      <c r="I82" s="110">
        <v>500000</v>
      </c>
      <c r="J82" s="113"/>
      <c r="K82" s="114">
        <v>105788</v>
      </c>
      <c r="L82" s="114">
        <v>3247050</v>
      </c>
      <c r="M82" s="110">
        <v>113530</v>
      </c>
      <c r="N82" s="110">
        <v>3394182</v>
      </c>
      <c r="O82" s="113"/>
    </row>
    <row r="83" spans="1:15" x14ac:dyDescent="0.35">
      <c r="A83" s="113"/>
      <c r="B83" s="110">
        <v>76</v>
      </c>
      <c r="C83" s="110">
        <v>106</v>
      </c>
      <c r="D83" s="113"/>
      <c r="E83" s="110">
        <v>0</v>
      </c>
      <c r="F83" s="113"/>
      <c r="G83" s="110">
        <v>478785</v>
      </c>
      <c r="H83" s="110">
        <v>1155</v>
      </c>
      <c r="I83" s="110">
        <v>500000</v>
      </c>
      <c r="J83" s="113"/>
      <c r="K83" s="114">
        <v>109350</v>
      </c>
      <c r="L83" s="114">
        <v>3364247</v>
      </c>
      <c r="M83" s="110">
        <v>117197</v>
      </c>
      <c r="N83" s="110">
        <v>3508487</v>
      </c>
      <c r="O83" s="113"/>
    </row>
    <row r="84" spans="1:15" x14ac:dyDescent="0.35">
      <c r="A84" s="113"/>
      <c r="B84" s="110">
        <v>77</v>
      </c>
      <c r="C84" s="110">
        <v>107</v>
      </c>
      <c r="D84" s="113"/>
      <c r="E84" s="110">
        <v>0</v>
      </c>
      <c r="F84" s="113"/>
      <c r="G84" s="110">
        <v>480065</v>
      </c>
      <c r="H84" s="110">
        <v>1280</v>
      </c>
      <c r="I84" s="110">
        <v>500000</v>
      </c>
      <c r="J84" s="113"/>
      <c r="K84" s="114">
        <v>113024</v>
      </c>
      <c r="L84" s="114">
        <v>3486284</v>
      </c>
      <c r="M84" s="110">
        <v>122037</v>
      </c>
      <c r="N84" s="110">
        <v>3626357</v>
      </c>
      <c r="O84" s="113"/>
    </row>
    <row r="85" spans="1:15" x14ac:dyDescent="0.35">
      <c r="A85" s="113"/>
      <c r="B85" s="110">
        <v>78</v>
      </c>
      <c r="C85" s="110">
        <v>108</v>
      </c>
      <c r="D85" s="113"/>
      <c r="E85" s="110">
        <v>0</v>
      </c>
      <c r="F85" s="113"/>
      <c r="G85" s="110">
        <v>481300</v>
      </c>
      <c r="H85" s="110">
        <v>1235</v>
      </c>
      <c r="I85" s="110">
        <v>500000</v>
      </c>
      <c r="J85" s="113"/>
      <c r="K85" s="114">
        <v>116811</v>
      </c>
      <c r="L85" s="114">
        <v>3612051</v>
      </c>
      <c r="M85" s="110">
        <v>125766</v>
      </c>
      <c r="N85" s="110">
        <v>3747861</v>
      </c>
      <c r="O85" s="113"/>
    </row>
    <row r="86" spans="1:15" x14ac:dyDescent="0.35">
      <c r="A86" s="113"/>
      <c r="B86" s="110">
        <v>79</v>
      </c>
      <c r="C86" s="110">
        <v>109</v>
      </c>
      <c r="D86" s="113"/>
      <c r="E86" s="110">
        <v>0</v>
      </c>
      <c r="F86" s="113"/>
      <c r="G86" s="110">
        <v>482485</v>
      </c>
      <c r="H86" s="110">
        <v>1185</v>
      </c>
      <c r="I86" s="110">
        <v>500000</v>
      </c>
      <c r="J86" s="113"/>
      <c r="K86" s="114">
        <v>120715</v>
      </c>
      <c r="L86" s="114">
        <v>3741653</v>
      </c>
      <c r="M86" s="110">
        <v>129603</v>
      </c>
      <c r="N86" s="110">
        <v>3873114</v>
      </c>
      <c r="O86" s="113"/>
    </row>
    <row r="87" spans="1:15" x14ac:dyDescent="0.35">
      <c r="A87" s="113"/>
      <c r="B87" s="110">
        <v>80</v>
      </c>
      <c r="C87" s="110">
        <v>110</v>
      </c>
      <c r="D87" s="113"/>
      <c r="E87" s="110">
        <v>0</v>
      </c>
      <c r="F87" s="113"/>
      <c r="G87" s="110">
        <v>483620</v>
      </c>
      <c r="H87" s="110">
        <v>1135</v>
      </c>
      <c r="I87" s="110">
        <v>500000</v>
      </c>
      <c r="J87" s="113"/>
      <c r="K87" s="114">
        <v>124739</v>
      </c>
      <c r="L87" s="114">
        <v>3875205</v>
      </c>
      <c r="M87" s="110">
        <v>133552</v>
      </c>
      <c r="N87" s="110">
        <v>4002236</v>
      </c>
      <c r="O87" s="113"/>
    </row>
    <row r="88" spans="1:15" x14ac:dyDescent="0.35">
      <c r="A88" s="113"/>
      <c r="B88" s="110">
        <v>81</v>
      </c>
      <c r="C88" s="110">
        <v>111</v>
      </c>
      <c r="D88" s="113"/>
      <c r="E88" s="110">
        <v>0</v>
      </c>
      <c r="F88" s="113"/>
      <c r="G88" s="110">
        <v>484710</v>
      </c>
      <c r="H88" s="110">
        <v>1090</v>
      </c>
      <c r="I88" s="110">
        <v>500000</v>
      </c>
      <c r="J88" s="113"/>
      <c r="K88" s="114">
        <v>128888</v>
      </c>
      <c r="L88" s="114">
        <v>4012831</v>
      </c>
      <c r="M88" s="110">
        <v>137627</v>
      </c>
      <c r="N88" s="110">
        <v>4135349</v>
      </c>
      <c r="O88" s="113"/>
    </row>
    <row r="89" spans="1:15" x14ac:dyDescent="0.35">
      <c r="A89" s="113"/>
      <c r="B89" s="110">
        <v>82</v>
      </c>
      <c r="C89" s="110">
        <v>112</v>
      </c>
      <c r="D89" s="113"/>
      <c r="E89" s="110">
        <v>0</v>
      </c>
      <c r="F89" s="113"/>
      <c r="G89" s="110">
        <v>485755</v>
      </c>
      <c r="H89" s="110">
        <v>1045</v>
      </c>
      <c r="I89" s="110">
        <v>500000</v>
      </c>
      <c r="J89" s="113"/>
      <c r="K89" s="114">
        <v>133165</v>
      </c>
      <c r="L89" s="114">
        <v>4154656</v>
      </c>
      <c r="M89" s="110">
        <v>141824</v>
      </c>
      <c r="N89" s="110">
        <v>4272579</v>
      </c>
      <c r="O89" s="113"/>
    </row>
    <row r="90" spans="1:15" x14ac:dyDescent="0.35">
      <c r="A90" s="113"/>
      <c r="B90" s="110">
        <v>83</v>
      </c>
      <c r="C90" s="110">
        <v>113</v>
      </c>
      <c r="D90" s="113"/>
      <c r="E90" s="110">
        <v>0</v>
      </c>
      <c r="F90" s="113"/>
      <c r="G90" s="110">
        <v>486760</v>
      </c>
      <c r="H90" s="110">
        <v>1005</v>
      </c>
      <c r="I90" s="110">
        <v>500000</v>
      </c>
      <c r="J90" s="113"/>
      <c r="K90" s="114">
        <v>137575</v>
      </c>
      <c r="L90" s="114">
        <v>4300809</v>
      </c>
      <c r="M90" s="110">
        <v>146153</v>
      </c>
      <c r="N90" s="110">
        <v>4414059</v>
      </c>
      <c r="O90" s="113"/>
    </row>
    <row r="91" spans="1:15" x14ac:dyDescent="0.35">
      <c r="A91" s="113"/>
      <c r="B91" s="110">
        <v>84</v>
      </c>
      <c r="C91" s="110">
        <v>114</v>
      </c>
      <c r="D91" s="113"/>
      <c r="E91" s="110">
        <v>0</v>
      </c>
      <c r="F91" s="113"/>
      <c r="G91" s="110">
        <v>487720</v>
      </c>
      <c r="H91" s="110">
        <v>960</v>
      </c>
      <c r="I91" s="110">
        <v>500000</v>
      </c>
      <c r="J91" s="113"/>
      <c r="K91" s="114">
        <v>142121</v>
      </c>
      <c r="L91" s="114">
        <v>4451419</v>
      </c>
      <c r="M91" s="110">
        <v>150610</v>
      </c>
      <c r="N91" s="110">
        <v>4559922</v>
      </c>
      <c r="O91" s="113"/>
    </row>
    <row r="92" spans="1:15" x14ac:dyDescent="0.35">
      <c r="A92" s="113"/>
      <c r="B92" s="110">
        <v>85</v>
      </c>
      <c r="C92" s="110">
        <v>115</v>
      </c>
      <c r="D92" s="113"/>
      <c r="E92" s="110">
        <v>0</v>
      </c>
      <c r="F92" s="113"/>
      <c r="G92" s="110">
        <v>488640</v>
      </c>
      <c r="H92" s="110">
        <v>920</v>
      </c>
      <c r="I92" s="110">
        <v>500000</v>
      </c>
      <c r="J92" s="113"/>
      <c r="K92" s="114">
        <v>146808</v>
      </c>
      <c r="L92" s="114">
        <v>4606628</v>
      </c>
      <c r="M92" s="110">
        <v>155209</v>
      </c>
      <c r="N92" s="110">
        <v>4710308</v>
      </c>
      <c r="O92" s="113"/>
    </row>
    <row r="93" spans="1:15" x14ac:dyDescent="0.35">
      <c r="A93" s="113"/>
      <c r="B93" s="110">
        <v>86</v>
      </c>
      <c r="C93" s="110">
        <v>116</v>
      </c>
      <c r="D93" s="113"/>
      <c r="E93" s="110">
        <v>0</v>
      </c>
      <c r="F93" s="113"/>
      <c r="G93" s="110">
        <v>489520</v>
      </c>
      <c r="H93" s="110">
        <v>880</v>
      </c>
      <c r="I93" s="110">
        <v>500000</v>
      </c>
      <c r="J93" s="113"/>
      <c r="K93" s="114">
        <v>151640</v>
      </c>
      <c r="L93" s="114">
        <v>4766576</v>
      </c>
      <c r="M93" s="110">
        <v>159947</v>
      </c>
      <c r="N93" s="110">
        <v>4865361</v>
      </c>
      <c r="O93" s="113"/>
    </row>
    <row r="94" spans="1:15" x14ac:dyDescent="0.35">
      <c r="A94" s="113"/>
      <c r="B94" s="110">
        <v>87</v>
      </c>
      <c r="C94" s="110">
        <v>117</v>
      </c>
      <c r="D94" s="113"/>
      <c r="E94" s="110">
        <v>0</v>
      </c>
      <c r="F94" s="113"/>
      <c r="G94" s="110">
        <v>490365</v>
      </c>
      <c r="H94" s="110">
        <v>845</v>
      </c>
      <c r="I94" s="110">
        <v>500000</v>
      </c>
      <c r="J94" s="113"/>
      <c r="K94" s="114">
        <v>156623</v>
      </c>
      <c r="L94" s="114">
        <v>4931414</v>
      </c>
      <c r="M94" s="110">
        <v>164839</v>
      </c>
      <c r="N94" s="110">
        <v>5025230</v>
      </c>
      <c r="O94" s="113"/>
    </row>
    <row r="95" spans="1:15" x14ac:dyDescent="0.35">
      <c r="A95" s="113"/>
      <c r="B95" s="110">
        <v>88</v>
      </c>
      <c r="C95" s="110">
        <v>118</v>
      </c>
      <c r="D95" s="113"/>
      <c r="E95" s="110">
        <v>0</v>
      </c>
      <c r="F95" s="113"/>
      <c r="G95" s="110">
        <v>491170</v>
      </c>
      <c r="H95" s="110">
        <v>805</v>
      </c>
      <c r="I95" s="110">
        <v>500000</v>
      </c>
      <c r="J95" s="113"/>
      <c r="K95" s="114">
        <v>161761</v>
      </c>
      <c r="L95" s="114">
        <v>5101291</v>
      </c>
      <c r="M95" s="110">
        <v>169877</v>
      </c>
      <c r="N95" s="110">
        <v>5190068</v>
      </c>
      <c r="O95" s="113"/>
    </row>
    <row r="96" spans="1:15" x14ac:dyDescent="0.35">
      <c r="A96" s="113"/>
      <c r="B96" s="110">
        <v>89</v>
      </c>
      <c r="C96" s="110">
        <v>119</v>
      </c>
      <c r="D96" s="113"/>
      <c r="E96" s="110">
        <v>0</v>
      </c>
      <c r="F96" s="113"/>
      <c r="G96" s="110">
        <v>491945</v>
      </c>
      <c r="H96" s="110">
        <v>775</v>
      </c>
      <c r="I96" s="110">
        <v>500000</v>
      </c>
      <c r="J96" s="113"/>
      <c r="K96" s="114">
        <v>167058</v>
      </c>
      <c r="L96" s="114">
        <v>5276369</v>
      </c>
      <c r="M96" s="110">
        <v>175079</v>
      </c>
      <c r="N96" s="110">
        <v>5360034</v>
      </c>
      <c r="O96" s="113"/>
    </row>
    <row r="97" spans="1:15" x14ac:dyDescent="0.35">
      <c r="A97" s="113"/>
      <c r="B97" s="110">
        <v>90</v>
      </c>
      <c r="C97" s="110">
        <v>120</v>
      </c>
      <c r="D97" s="113"/>
      <c r="E97" s="110">
        <v>0</v>
      </c>
      <c r="F97" s="113"/>
      <c r="G97" s="110">
        <v>492685</v>
      </c>
      <c r="H97" s="110">
        <v>740</v>
      </c>
      <c r="I97" s="110">
        <v>500000</v>
      </c>
      <c r="J97" s="113"/>
      <c r="K97" s="114">
        <v>172520</v>
      </c>
      <c r="L97" s="114">
        <v>5456809</v>
      </c>
      <c r="M97" s="110">
        <v>180439</v>
      </c>
      <c r="N97" s="110">
        <v>5535290</v>
      </c>
      <c r="O97" s="113"/>
    </row>
    <row r="98" spans="1:15" x14ac:dyDescent="0.35">
      <c r="A98" s="113"/>
      <c r="B98" s="110">
        <v>91</v>
      </c>
      <c r="C98" s="110">
        <v>121</v>
      </c>
      <c r="D98" s="113"/>
      <c r="E98" s="110">
        <v>0</v>
      </c>
      <c r="F98" s="113"/>
      <c r="G98" s="110">
        <v>500000</v>
      </c>
      <c r="H98" s="110">
        <v>7315</v>
      </c>
      <c r="I98" s="110">
        <v>500000</v>
      </c>
      <c r="J98" s="113"/>
      <c r="K98" s="114">
        <v>178153</v>
      </c>
      <c r="L98" s="114">
        <v>5716005</v>
      </c>
      <c r="M98" s="110">
        <v>259196</v>
      </c>
      <c r="N98" s="110">
        <v>5716005</v>
      </c>
      <c r="O98" s="11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2CC6A-A44D-4F1C-8CE4-63BBAFFCC908}">
  <sheetPr>
    <tabColor theme="9" tint="0.59999389629810485"/>
    <pageSetUpPr autoPageBreaks="0"/>
  </sheetPr>
  <dimension ref="B1:H24"/>
  <sheetViews>
    <sheetView showGridLines="0" tabSelected="1" workbookViewId="0">
      <pane ySplit="3" topLeftCell="A4" activePane="bottomLeft" state="frozen"/>
      <selection pane="bottomLeft"/>
    </sheetView>
  </sheetViews>
  <sheetFormatPr defaultColWidth="8.7265625" defaultRowHeight="14.5" x14ac:dyDescent="0.35"/>
  <cols>
    <col min="1" max="1" width="2.81640625" customWidth="1"/>
    <col min="2" max="2" width="28.81640625" bestFit="1" customWidth="1"/>
    <col min="3" max="3" width="15.54296875" customWidth="1"/>
    <col min="4" max="4" width="5.7265625" customWidth="1"/>
    <col min="5" max="5" width="0.54296875" style="177" customWidth="1"/>
    <col min="6" max="6" width="5.7265625" customWidth="1"/>
    <col min="7" max="7" width="29.54296875" bestFit="1" customWidth="1"/>
    <col min="8" max="8" width="15.54296875" customWidth="1"/>
  </cols>
  <sheetData>
    <row r="1" spans="2:8" ht="7.5" customHeight="1" x14ac:dyDescent="0.35"/>
    <row r="2" spans="2:8" x14ac:dyDescent="0.35">
      <c r="B2" s="178" t="s">
        <v>87</v>
      </c>
      <c r="G2" s="178" t="s">
        <v>85</v>
      </c>
    </row>
    <row r="3" spans="2:8" ht="7.5" customHeight="1" x14ac:dyDescent="0.35"/>
    <row r="5" spans="2:8" x14ac:dyDescent="0.35">
      <c r="B5" t="s">
        <v>765</v>
      </c>
      <c r="C5" s="35">
        <v>100000</v>
      </c>
      <c r="G5" t="s">
        <v>765</v>
      </c>
      <c r="H5" s="35">
        <v>100000</v>
      </c>
    </row>
    <row r="6" spans="2:8" x14ac:dyDescent="0.35">
      <c r="B6" t="s">
        <v>766</v>
      </c>
      <c r="C6" s="188">
        <v>0.1</v>
      </c>
      <c r="G6" t="s">
        <v>766</v>
      </c>
      <c r="H6" s="188">
        <v>0.2</v>
      </c>
    </row>
    <row r="7" spans="2:8" x14ac:dyDescent="0.35">
      <c r="B7" t="s">
        <v>767</v>
      </c>
      <c r="C7" s="35">
        <v>10000</v>
      </c>
      <c r="G7" t="s">
        <v>767</v>
      </c>
      <c r="H7" s="35">
        <v>10000</v>
      </c>
    </row>
    <row r="9" spans="2:8" x14ac:dyDescent="0.35">
      <c r="B9" s="2" t="s">
        <v>768</v>
      </c>
      <c r="G9" s="2" t="s">
        <v>768</v>
      </c>
    </row>
    <row r="10" spans="2:8" x14ac:dyDescent="0.35">
      <c r="B10" s="213" t="s">
        <v>766</v>
      </c>
      <c r="C10" s="207">
        <f>+C5*C6</f>
        <v>10000</v>
      </c>
      <c r="G10" s="213" t="s">
        <v>766</v>
      </c>
      <c r="H10" s="207">
        <f>+H5*H6</f>
        <v>20000</v>
      </c>
    </row>
    <row r="11" spans="2:8" x14ac:dyDescent="0.35">
      <c r="B11" s="213" t="s">
        <v>767</v>
      </c>
      <c r="C11" s="207">
        <f>C7</f>
        <v>10000</v>
      </c>
      <c r="G11" s="214" t="s">
        <v>767</v>
      </c>
      <c r="H11" s="215">
        <f>H7</f>
        <v>10000</v>
      </c>
    </row>
    <row r="12" spans="2:8" x14ac:dyDescent="0.35">
      <c r="B12" s="214" t="s">
        <v>769</v>
      </c>
      <c r="C12" s="215">
        <v>50000</v>
      </c>
      <c r="G12" s="2" t="s">
        <v>159</v>
      </c>
      <c r="H12" s="216">
        <f>SUM(H10:H11)</f>
        <v>30000</v>
      </c>
    </row>
    <row r="13" spans="2:8" x14ac:dyDescent="0.35">
      <c r="B13" s="2" t="s">
        <v>159</v>
      </c>
      <c r="C13" s="216">
        <f>SUM(C10:C12)</f>
        <v>70000</v>
      </c>
    </row>
    <row r="14" spans="2:8" x14ac:dyDescent="0.35">
      <c r="G14" t="s">
        <v>490</v>
      </c>
      <c r="H14" s="207">
        <v>2000</v>
      </c>
    </row>
    <row r="15" spans="2:8" x14ac:dyDescent="0.35">
      <c r="B15" t="s">
        <v>770</v>
      </c>
      <c r="C15" s="207">
        <v>200000</v>
      </c>
      <c r="G15" s="7" t="s">
        <v>167</v>
      </c>
      <c r="H15" s="215">
        <v>1500</v>
      </c>
    </row>
    <row r="16" spans="2:8" x14ac:dyDescent="0.35">
      <c r="B16" t="s">
        <v>771</v>
      </c>
      <c r="C16" s="207">
        <f>-C5</f>
        <v>-100000</v>
      </c>
      <c r="G16" s="2" t="s">
        <v>805</v>
      </c>
      <c r="H16" s="216">
        <f>H14-H15</f>
        <v>500</v>
      </c>
    </row>
    <row r="17" spans="2:8" x14ac:dyDescent="0.35">
      <c r="B17" s="7" t="s">
        <v>768</v>
      </c>
      <c r="C17" s="215">
        <f>-C13</f>
        <v>-70000</v>
      </c>
    </row>
    <row r="18" spans="2:8" x14ac:dyDescent="0.35">
      <c r="B18" s="2" t="s">
        <v>401</v>
      </c>
      <c r="C18" s="216">
        <f>SUM(C15:C17)</f>
        <v>30000</v>
      </c>
      <c r="G18" t="s">
        <v>805</v>
      </c>
      <c r="H18" s="207">
        <f>H16</f>
        <v>500</v>
      </c>
    </row>
    <row r="19" spans="2:8" x14ac:dyDescent="0.35">
      <c r="G19" s="7" t="s">
        <v>806</v>
      </c>
      <c r="H19" s="121">
        <v>12</v>
      </c>
    </row>
    <row r="20" spans="2:8" x14ac:dyDescent="0.35">
      <c r="G20" s="2" t="s">
        <v>807</v>
      </c>
      <c r="H20" s="216">
        <f>H18*H19</f>
        <v>6000</v>
      </c>
    </row>
    <row r="22" spans="2:8" x14ac:dyDescent="0.35">
      <c r="G22" t="s">
        <v>807</v>
      </c>
      <c r="H22" s="207">
        <f>+H20</f>
        <v>6000</v>
      </c>
    </row>
    <row r="23" spans="2:8" x14ac:dyDescent="0.35">
      <c r="G23" s="7" t="s">
        <v>808</v>
      </c>
      <c r="H23" s="215">
        <v>5000</v>
      </c>
    </row>
    <row r="24" spans="2:8" x14ac:dyDescent="0.35">
      <c r="G24" s="2" t="s">
        <v>809</v>
      </c>
      <c r="H24" s="216">
        <f>H22-H23</f>
        <v>1000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793A-1E56-4E1E-94F1-4903C5AE069A}">
  <sheetPr>
    <tabColor theme="0" tint="-0.14999847407452621"/>
    <pageSetUpPr autoPageBreaks="0" fitToPage="1"/>
  </sheetPr>
  <dimension ref="A2:Z37"/>
  <sheetViews>
    <sheetView showGridLines="0" workbookViewId="0">
      <selection activeCell="B2" sqref="B2:D37"/>
    </sheetView>
  </sheetViews>
  <sheetFormatPr defaultRowHeight="14.5" x14ac:dyDescent="0.35"/>
  <cols>
    <col min="1" max="1" width="4.1796875" customWidth="1"/>
    <col min="2" max="2" width="4.1796875" style="2" customWidth="1"/>
    <col min="3" max="3" width="4.1796875" style="5" customWidth="1"/>
    <col min="4" max="7" width="4.1796875" customWidth="1"/>
    <col min="10" max="25" width="10.26953125" customWidth="1"/>
    <col min="26" max="26" width="20.453125" bestFit="1" customWidth="1"/>
  </cols>
  <sheetData>
    <row r="2" spans="1:26" x14ac:dyDescent="0.35">
      <c r="B2" s="37">
        <f>'The Guidelines'!B14</f>
        <v>1</v>
      </c>
      <c r="C2" s="2" t="str">
        <f>'The Guidelines'!C14</f>
        <v xml:space="preserve"> Create a Budget</v>
      </c>
    </row>
    <row r="3" spans="1:26" x14ac:dyDescent="0.35">
      <c r="B3" s="3" t="s">
        <v>0</v>
      </c>
      <c r="C3" s="5" t="str">
        <f>'The Guidelines'!C15</f>
        <v>This is the foundation of all good financial plans. Some are more detailed than others, but how else are you going to accomplish your goals if you don't know what you make, spend, and keep?</v>
      </c>
    </row>
    <row r="5" spans="1:26" s="11" customFormat="1" ht="17" x14ac:dyDescent="0.4">
      <c r="B5" s="10" t="s">
        <v>64</v>
      </c>
      <c r="C5" s="12"/>
    </row>
    <row r="7" spans="1:26" ht="17" x14ac:dyDescent="0.4">
      <c r="B7" s="9" t="s">
        <v>63</v>
      </c>
      <c r="C7" s="8"/>
      <c r="D7" s="8"/>
      <c r="E7" s="7"/>
      <c r="F7" s="7"/>
      <c r="G7" s="7"/>
      <c r="H7" s="7"/>
      <c r="I7" s="7"/>
      <c r="J7" s="7"/>
      <c r="K7" s="7"/>
      <c r="L7" s="7"/>
      <c r="M7" s="7"/>
      <c r="N7" s="7"/>
      <c r="O7" s="7"/>
      <c r="P7" s="7"/>
      <c r="Q7" s="7"/>
      <c r="R7" s="7"/>
      <c r="S7" s="7"/>
      <c r="T7" s="7"/>
      <c r="U7" s="7"/>
      <c r="V7" s="7"/>
      <c r="W7" s="7"/>
      <c r="X7" s="7"/>
      <c r="Y7" s="7"/>
      <c r="Z7" s="7"/>
    </row>
    <row r="8" spans="1:26" ht="17" x14ac:dyDescent="0.4">
      <c r="B8" s="10"/>
      <c r="C8" s="3"/>
      <c r="D8" s="3"/>
    </row>
    <row r="9" spans="1:26" s="6" customFormat="1" x14ac:dyDescent="0.35">
      <c r="A9" s="2"/>
      <c r="B9" s="6" t="s">
        <v>360</v>
      </c>
    </row>
    <row r="10" spans="1:26" x14ac:dyDescent="0.35">
      <c r="B10" s="3" t="s">
        <v>0</v>
      </c>
      <c r="C10" t="s">
        <v>362</v>
      </c>
    </row>
    <row r="11" spans="1:26" x14ac:dyDescent="0.35">
      <c r="B11" s="3" t="s">
        <v>0</v>
      </c>
      <c r="C11" t="s">
        <v>363</v>
      </c>
    </row>
    <row r="12" spans="1:26" x14ac:dyDescent="0.35">
      <c r="B12" s="3" t="s">
        <v>0</v>
      </c>
      <c r="C12" t="s">
        <v>364</v>
      </c>
    </row>
    <row r="13" spans="1:26" x14ac:dyDescent="0.35">
      <c r="B13" s="3" t="s">
        <v>0</v>
      </c>
      <c r="C13" t="s">
        <v>365</v>
      </c>
    </row>
    <row r="14" spans="1:26" x14ac:dyDescent="0.35">
      <c r="B14" s="3" t="s">
        <v>0</v>
      </c>
      <c r="C14" t="s">
        <v>366</v>
      </c>
    </row>
    <row r="15" spans="1:26" x14ac:dyDescent="0.35">
      <c r="B15" s="3" t="s">
        <v>0</v>
      </c>
      <c r="C15" t="s">
        <v>367</v>
      </c>
    </row>
    <row r="16" spans="1:26" x14ac:dyDescent="0.35">
      <c r="B16" s="3" t="s">
        <v>0</v>
      </c>
      <c r="C16" t="s">
        <v>368</v>
      </c>
    </row>
    <row r="17" spans="1:3" x14ac:dyDescent="0.35">
      <c r="B17" s="3" t="s">
        <v>0</v>
      </c>
      <c r="C17" t="s">
        <v>369</v>
      </c>
    </row>
    <row r="18" spans="1:3" x14ac:dyDescent="0.35">
      <c r="B18"/>
      <c r="C18"/>
    </row>
    <row r="19" spans="1:3" s="6" customFormat="1" x14ac:dyDescent="0.35">
      <c r="A19" s="2"/>
      <c r="B19" s="6" t="s">
        <v>361</v>
      </c>
    </row>
    <row r="20" spans="1:3" x14ac:dyDescent="0.35">
      <c r="B20" s="3" t="s">
        <v>0</v>
      </c>
      <c r="C20" t="s">
        <v>370</v>
      </c>
    </row>
    <row r="21" spans="1:3" x14ac:dyDescent="0.35">
      <c r="B21" s="3" t="s">
        <v>0</v>
      </c>
      <c r="C21" t="s">
        <v>371</v>
      </c>
    </row>
    <row r="22" spans="1:3" x14ac:dyDescent="0.35">
      <c r="B22" s="3" t="s">
        <v>0</v>
      </c>
      <c r="C22" t="s">
        <v>372</v>
      </c>
    </row>
    <row r="23" spans="1:3" x14ac:dyDescent="0.35">
      <c r="B23" s="3" t="s">
        <v>0</v>
      </c>
      <c r="C23" t="s">
        <v>373</v>
      </c>
    </row>
    <row r="24" spans="1:3" x14ac:dyDescent="0.35">
      <c r="B24" s="3"/>
      <c r="C24"/>
    </row>
    <row r="25" spans="1:3" s="6" customFormat="1" x14ac:dyDescent="0.35">
      <c r="A25" s="2"/>
      <c r="B25" s="6" t="s">
        <v>374</v>
      </c>
    </row>
    <row r="26" spans="1:3" x14ac:dyDescent="0.35">
      <c r="B26" s="3" t="s">
        <v>0</v>
      </c>
      <c r="C26" t="s">
        <v>375</v>
      </c>
    </row>
    <row r="27" spans="1:3" x14ac:dyDescent="0.35">
      <c r="B27" s="3" t="s">
        <v>0</v>
      </c>
      <c r="C27" t="s">
        <v>376</v>
      </c>
    </row>
    <row r="28" spans="1:3" x14ac:dyDescent="0.35">
      <c r="B28" s="3" t="s">
        <v>0</v>
      </c>
      <c r="C28" t="s">
        <v>377</v>
      </c>
    </row>
    <row r="29" spans="1:3" x14ac:dyDescent="0.35">
      <c r="B29" s="3" t="s">
        <v>0</v>
      </c>
      <c r="C29" t="s">
        <v>378</v>
      </c>
    </row>
    <row r="30" spans="1:3" x14ac:dyDescent="0.35">
      <c r="B30" s="3" t="s">
        <v>0</v>
      </c>
      <c r="C30" t="s">
        <v>379</v>
      </c>
    </row>
    <row r="31" spans="1:3" x14ac:dyDescent="0.35">
      <c r="B31" s="3"/>
      <c r="C31"/>
    </row>
    <row r="33" spans="1:26" ht="17" x14ac:dyDescent="0.4">
      <c r="B33" s="9" t="s">
        <v>53</v>
      </c>
      <c r="C33" s="8"/>
      <c r="D33" s="8"/>
      <c r="E33" s="7"/>
      <c r="F33" s="7"/>
      <c r="G33" s="7"/>
      <c r="H33" s="7"/>
      <c r="I33" s="7"/>
      <c r="J33" s="7"/>
      <c r="K33" s="7"/>
      <c r="L33" s="7"/>
      <c r="M33" s="7"/>
      <c r="N33" s="7"/>
      <c r="O33" s="7"/>
      <c r="P33" s="7"/>
      <c r="Q33" s="7"/>
      <c r="R33" s="7"/>
      <c r="S33" s="7"/>
      <c r="T33" s="7"/>
      <c r="U33" s="7"/>
      <c r="V33" s="7"/>
      <c r="W33" s="7"/>
      <c r="X33" s="7"/>
      <c r="Y33" s="7"/>
      <c r="Z33" s="7"/>
    </row>
    <row r="34" spans="1:26" s="6" customFormat="1" x14ac:dyDescent="0.35">
      <c r="A34" s="2"/>
      <c r="C34" s="3"/>
    </row>
    <row r="35" spans="1:26" x14ac:dyDescent="0.35">
      <c r="B35" s="6" t="s">
        <v>380</v>
      </c>
      <c r="C35" s="6"/>
    </row>
    <row r="36" spans="1:26" x14ac:dyDescent="0.35">
      <c r="B36" s="3" t="s">
        <v>0</v>
      </c>
      <c r="C36" s="5" t="s">
        <v>381</v>
      </c>
      <c r="Z36" s="4" t="str">
        <f>'# 1'!B2</f>
        <v>The Budget</v>
      </c>
    </row>
    <row r="37" spans="1:26" x14ac:dyDescent="0.35">
      <c r="B37" s="3" t="s">
        <v>0</v>
      </c>
      <c r="C37" s="5" t="s">
        <v>382</v>
      </c>
      <c r="Z37" s="4" t="s">
        <v>436</v>
      </c>
    </row>
  </sheetData>
  <hyperlinks>
    <hyperlink ref="Z36" location="'# 1'!B2" display="'# 1'!B2" xr:uid="{62A71BAC-9835-408D-AA2E-2CF271A4EC80}"/>
    <hyperlink ref="Z37" r:id="rId1" xr:uid="{2265DBA3-0AE3-4D29-BE50-8FB44536E54F}"/>
  </hyperlinks>
  <pageMargins left="0.7" right="0.7" top="0.75" bottom="0.75" header="0.3" footer="0.3"/>
  <pageSetup scale="53" fitToHeight="0" orientation="landscape"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5738-3AD8-4591-9B31-B36E28C07CCC}">
  <sheetPr>
    <tabColor theme="3" tint="0.249977111117893"/>
    <pageSetUpPr autoPageBreaks="0"/>
  </sheetPr>
  <dimension ref="A1"/>
  <sheetViews>
    <sheetView showGridLines="0" tabSelected="1" view="pageBreakPreview" zoomScale="60" zoomScaleNormal="100" workbookViewId="0"/>
  </sheetViews>
  <sheetFormatPr defaultColWidth="8.7265625" defaultRowHeight="14.5" x14ac:dyDescent="0.35"/>
  <cols>
    <col min="1" max="16384" width="8.7265625" style="27"/>
  </cols>
  <sheetData/>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9D5E9-E879-40C8-8553-0CF1AC6D78B6}">
  <sheetPr>
    <tabColor theme="3" tint="0.89999084444715716"/>
    <pageSetUpPr autoPageBreaks="0"/>
  </sheetPr>
  <dimension ref="B2:D15"/>
  <sheetViews>
    <sheetView showGridLines="0" tabSelected="1" workbookViewId="0"/>
  </sheetViews>
  <sheetFormatPr defaultColWidth="8.7265625" defaultRowHeight="14.5" x14ac:dyDescent="0.35"/>
  <cols>
    <col min="1" max="1" width="4.453125" style="27" customWidth="1"/>
    <col min="2" max="2" width="32.1796875" style="27" customWidth="1"/>
    <col min="3" max="4" width="61.54296875" style="27" customWidth="1"/>
    <col min="5" max="16384" width="8.7265625" style="27"/>
  </cols>
  <sheetData>
    <row r="2" spans="2:4" x14ac:dyDescent="0.35">
      <c r="B2" s="29" t="s">
        <v>440</v>
      </c>
    </row>
    <row r="3" spans="2:4" x14ac:dyDescent="0.35">
      <c r="B3" s="32" t="s">
        <v>283</v>
      </c>
    </row>
    <row r="4" spans="2:4" x14ac:dyDescent="0.35">
      <c r="B4" s="30" t="s">
        <v>282</v>
      </c>
      <c r="C4" s="217"/>
      <c r="D4" s="217"/>
    </row>
    <row r="6" spans="2:4" ht="30" customHeight="1" x14ac:dyDescent="0.35">
      <c r="B6" s="31" t="s">
        <v>258</v>
      </c>
      <c r="C6" s="31" t="s">
        <v>206</v>
      </c>
      <c r="D6" s="31" t="s">
        <v>205</v>
      </c>
    </row>
    <row r="7" spans="2:4" ht="30" customHeight="1" x14ac:dyDescent="0.35">
      <c r="B7" s="28" t="s">
        <v>259</v>
      </c>
      <c r="C7" s="218" t="s">
        <v>260</v>
      </c>
      <c r="D7" s="218" t="s">
        <v>261</v>
      </c>
    </row>
    <row r="8" spans="2:4" ht="30" customHeight="1" x14ac:dyDescent="0.35">
      <c r="B8" s="28" t="s">
        <v>262</v>
      </c>
      <c r="C8" s="218" t="s">
        <v>263</v>
      </c>
      <c r="D8" s="218" t="s">
        <v>263</v>
      </c>
    </row>
    <row r="9" spans="2:4" ht="30" customHeight="1" x14ac:dyDescent="0.35">
      <c r="B9" s="28" t="s">
        <v>264</v>
      </c>
      <c r="C9" s="218" t="s">
        <v>265</v>
      </c>
      <c r="D9" s="218" t="s">
        <v>266</v>
      </c>
    </row>
    <row r="10" spans="2:4" ht="30" customHeight="1" x14ac:dyDescent="0.35">
      <c r="B10" s="28" t="s">
        <v>267</v>
      </c>
      <c r="C10" s="218" t="s">
        <v>268</v>
      </c>
      <c r="D10" s="218" t="s">
        <v>269</v>
      </c>
    </row>
    <row r="11" spans="2:4" ht="30" customHeight="1" x14ac:dyDescent="0.35">
      <c r="B11" s="28" t="s">
        <v>236</v>
      </c>
      <c r="C11" s="218" t="s">
        <v>284</v>
      </c>
      <c r="D11" s="218" t="s">
        <v>270</v>
      </c>
    </row>
    <row r="12" spans="2:4" ht="30" customHeight="1" x14ac:dyDescent="0.35">
      <c r="B12" s="28" t="s">
        <v>271</v>
      </c>
      <c r="C12" s="218" t="s">
        <v>272</v>
      </c>
      <c r="D12" s="218" t="s">
        <v>272</v>
      </c>
    </row>
    <row r="13" spans="2:4" ht="30" customHeight="1" x14ac:dyDescent="0.35">
      <c r="B13" s="28" t="s">
        <v>273</v>
      </c>
      <c r="C13" s="218" t="s">
        <v>274</v>
      </c>
      <c r="D13" s="218" t="s">
        <v>275</v>
      </c>
    </row>
    <row r="14" spans="2:4" ht="30" customHeight="1" x14ac:dyDescent="0.35">
      <c r="B14" s="28" t="s">
        <v>276</v>
      </c>
      <c r="C14" s="218" t="s">
        <v>277</v>
      </c>
      <c r="D14" s="218" t="s">
        <v>278</v>
      </c>
    </row>
    <row r="15" spans="2:4" ht="30" customHeight="1" x14ac:dyDescent="0.35">
      <c r="B15" s="28" t="s">
        <v>279</v>
      </c>
      <c r="C15" s="218" t="s">
        <v>280</v>
      </c>
      <c r="D15" s="218" t="s">
        <v>281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AB997-4724-4410-ADBB-121A992C1B2B}">
  <sheetPr>
    <tabColor theme="3" tint="0.89999084444715716"/>
    <pageSetUpPr autoPageBreaks="0"/>
  </sheetPr>
  <dimension ref="B2:K38"/>
  <sheetViews>
    <sheetView showGridLines="0" tabSelected="1" workbookViewId="0">
      <pane ySplit="5" topLeftCell="A6" activePane="bottomLeft" state="frozen"/>
      <selection pane="bottomLeft"/>
    </sheetView>
  </sheetViews>
  <sheetFormatPr defaultColWidth="8.7265625" defaultRowHeight="14.5" x14ac:dyDescent="0.35"/>
  <cols>
    <col min="1" max="1" width="4.453125" customWidth="1"/>
    <col min="2" max="2" width="19" customWidth="1"/>
    <col min="3" max="6" width="23.26953125" customWidth="1"/>
    <col min="7" max="8" width="23.26953125" hidden="1" customWidth="1"/>
    <col min="10" max="11" width="13.26953125" style="48" customWidth="1"/>
    <col min="12" max="13" width="13.26953125" customWidth="1"/>
  </cols>
  <sheetData>
    <row r="2" spans="2:6" ht="15" thickBot="1" x14ac:dyDescent="0.4">
      <c r="B2" s="107" t="s">
        <v>618</v>
      </c>
      <c r="C2" s="108"/>
      <c r="D2" s="108"/>
      <c r="E2" s="108"/>
      <c r="F2" s="108"/>
    </row>
    <row r="3" spans="2:6" x14ac:dyDescent="0.35">
      <c r="B3" s="220" t="s">
        <v>619</v>
      </c>
      <c r="C3" s="220"/>
      <c r="D3" s="220"/>
      <c r="E3" s="220"/>
      <c r="F3" s="220"/>
    </row>
    <row r="4" spans="2:6" x14ac:dyDescent="0.35">
      <c r="B4" s="220"/>
      <c r="C4" s="220"/>
      <c r="D4" s="220"/>
      <c r="E4" s="220"/>
      <c r="F4" s="220"/>
    </row>
    <row r="5" spans="2:6" x14ac:dyDescent="0.35">
      <c r="B5" s="220"/>
      <c r="C5" s="220"/>
      <c r="D5" s="220"/>
      <c r="E5" s="220"/>
      <c r="F5" s="220"/>
    </row>
    <row r="7" spans="2:6" x14ac:dyDescent="0.35">
      <c r="B7" s="40" t="s">
        <v>441</v>
      </c>
      <c r="C7" s="7"/>
      <c r="D7" s="7"/>
      <c r="E7" s="7"/>
      <c r="F7" s="7"/>
    </row>
    <row r="9" spans="2:6" ht="28.5" customHeight="1" x14ac:dyDescent="0.35">
      <c r="B9" s="44" t="s">
        <v>442</v>
      </c>
      <c r="C9" s="44" t="s">
        <v>443</v>
      </c>
      <c r="D9" s="44" t="s">
        <v>444</v>
      </c>
      <c r="E9" s="44" t="s">
        <v>445</v>
      </c>
      <c r="F9" s="44" t="s">
        <v>446</v>
      </c>
    </row>
    <row r="10" spans="2:6" x14ac:dyDescent="0.35">
      <c r="B10" s="45">
        <v>0.1</v>
      </c>
      <c r="C10" s="49" t="s">
        <v>447</v>
      </c>
      <c r="D10" s="49" t="s">
        <v>448</v>
      </c>
      <c r="E10" s="49" t="s">
        <v>447</v>
      </c>
      <c r="F10" s="49" t="s">
        <v>449</v>
      </c>
    </row>
    <row r="11" spans="2:6" x14ac:dyDescent="0.35">
      <c r="B11" s="45">
        <v>0.12</v>
      </c>
      <c r="C11" s="49" t="s">
        <v>450</v>
      </c>
      <c r="D11" s="49" t="s">
        <v>451</v>
      </c>
      <c r="E11" s="49" t="s">
        <v>450</v>
      </c>
      <c r="F11" s="49" t="s">
        <v>452</v>
      </c>
    </row>
    <row r="12" spans="2:6" x14ac:dyDescent="0.35">
      <c r="B12" s="45">
        <v>0.22</v>
      </c>
      <c r="C12" s="49" t="s">
        <v>453</v>
      </c>
      <c r="D12" s="49" t="s">
        <v>454</v>
      </c>
      <c r="E12" s="49" t="s">
        <v>453</v>
      </c>
      <c r="F12" s="49" t="s">
        <v>455</v>
      </c>
    </row>
    <row r="13" spans="2:6" x14ac:dyDescent="0.35">
      <c r="B13" s="45">
        <v>0.24</v>
      </c>
      <c r="C13" s="49" t="s">
        <v>456</v>
      </c>
      <c r="D13" s="49" t="s">
        <v>457</v>
      </c>
      <c r="E13" s="49" t="s">
        <v>456</v>
      </c>
      <c r="F13" s="49" t="s">
        <v>458</v>
      </c>
    </row>
    <row r="14" spans="2:6" x14ac:dyDescent="0.35">
      <c r="B14" s="45">
        <v>0.32</v>
      </c>
      <c r="C14" s="49" t="s">
        <v>459</v>
      </c>
      <c r="D14" s="49" t="s">
        <v>460</v>
      </c>
      <c r="E14" s="49" t="s">
        <v>459</v>
      </c>
      <c r="F14" s="49" t="s">
        <v>461</v>
      </c>
    </row>
    <row r="15" spans="2:6" x14ac:dyDescent="0.35">
      <c r="B15" s="45">
        <v>0.35</v>
      </c>
      <c r="C15" s="49" t="s">
        <v>462</v>
      </c>
      <c r="D15" s="49" t="s">
        <v>463</v>
      </c>
      <c r="E15" s="49" t="s">
        <v>464</v>
      </c>
      <c r="F15" s="49" t="s">
        <v>465</v>
      </c>
    </row>
    <row r="16" spans="2:6" x14ac:dyDescent="0.35">
      <c r="B16" s="45">
        <v>0.37</v>
      </c>
      <c r="C16" s="49" t="s">
        <v>466</v>
      </c>
      <c r="D16" s="49" t="s">
        <v>467</v>
      </c>
      <c r="E16" s="49" t="s">
        <v>468</v>
      </c>
      <c r="F16" s="49" t="s">
        <v>469</v>
      </c>
    </row>
    <row r="18" spans="2:6" x14ac:dyDescent="0.35">
      <c r="B18" s="40" t="s">
        <v>470</v>
      </c>
      <c r="C18" s="40"/>
      <c r="D18" s="40"/>
      <c r="E18" s="40"/>
      <c r="F18" s="40"/>
    </row>
    <row r="20" spans="2:6" x14ac:dyDescent="0.35">
      <c r="B20" s="50" t="s">
        <v>391</v>
      </c>
      <c r="C20" s="51">
        <v>170000</v>
      </c>
    </row>
    <row r="22" spans="2:6" x14ac:dyDescent="0.35">
      <c r="B22" s="44" t="s">
        <v>442</v>
      </c>
      <c r="C22" s="44" t="s">
        <v>443</v>
      </c>
      <c r="D22" s="44" t="s">
        <v>498</v>
      </c>
      <c r="E22" s="44" t="s">
        <v>496</v>
      </c>
    </row>
    <row r="23" spans="2:6" x14ac:dyDescent="0.35">
      <c r="B23" s="45">
        <v>0.1</v>
      </c>
      <c r="C23" s="46">
        <f>INDEX(Mapping!$I$2:$L$8,MATCH($B23,Mapping!$H$2:$H$8,0),MATCH($C$22,Mapping!$I$1:$L$1,0))</f>
        <v>11600</v>
      </c>
      <c r="D23" s="46">
        <f>IF($C$20&lt;C23,$C$20,C23)</f>
        <v>11600</v>
      </c>
      <c r="E23" s="46">
        <f>D23*B23</f>
        <v>1160</v>
      </c>
    </row>
    <row r="24" spans="2:6" x14ac:dyDescent="0.35">
      <c r="B24" s="45">
        <v>0.12</v>
      </c>
      <c r="C24" s="46">
        <f>INDEX(Mapping!$I$2:$L$8,MATCH($B24,Mapping!$H$2:$H$8,0),MATCH($C$22,Mapping!$I$1:$L$1,0))</f>
        <v>47150</v>
      </c>
      <c r="D24" s="46">
        <f>IF($C$20&gt;C24,C24,IF(AND($C$20&lt;=C24,$C$20&gt;C23),$C$20,0))</f>
        <v>47150</v>
      </c>
      <c r="E24" s="46">
        <f>IF(D24=0,0,(D24-D23)*B24)</f>
        <v>4266</v>
      </c>
    </row>
    <row r="25" spans="2:6" x14ac:dyDescent="0.35">
      <c r="B25" s="45">
        <v>0.22</v>
      </c>
      <c r="C25" s="46">
        <f>INDEX(Mapping!$I$2:$L$8,MATCH($B25,Mapping!$H$2:$H$8,0),MATCH($C$22,Mapping!$I$1:$L$1,0))</f>
        <v>100525</v>
      </c>
      <c r="D25" s="46">
        <f>IF($C$20&gt;C25,C25,IF(AND($C$20&lt;=C25,$C$20&gt;C24),$C$20,0))</f>
        <v>100525</v>
      </c>
      <c r="E25" s="46">
        <f t="shared" ref="E25:E29" si="0">IF(D25=0,0,(D25-D24)*B25)</f>
        <v>11742.5</v>
      </c>
    </row>
    <row r="26" spans="2:6" x14ac:dyDescent="0.35">
      <c r="B26" s="45">
        <v>0.24</v>
      </c>
      <c r="C26" s="46">
        <f>INDEX(Mapping!$I$2:$L$8,MATCH($B26,Mapping!$H$2:$H$8,0),MATCH($C$22,Mapping!$I$1:$L$1,0))</f>
        <v>191950</v>
      </c>
      <c r="D26" s="46">
        <f>IF($C$20&gt;C26,C26,IF(AND($C$20&lt;=C26,$C$20&gt;C25),$C$20,0))</f>
        <v>170000</v>
      </c>
      <c r="E26" s="46">
        <f t="shared" si="0"/>
        <v>16674</v>
      </c>
    </row>
    <row r="27" spans="2:6" x14ac:dyDescent="0.35">
      <c r="B27" s="45">
        <v>0.32</v>
      </c>
      <c r="C27" s="46">
        <f>INDEX(Mapping!$I$2:$L$8,MATCH($B27,Mapping!$H$2:$H$8,0),MATCH($C$22,Mapping!$I$1:$L$1,0))</f>
        <v>243725</v>
      </c>
      <c r="D27" s="46">
        <f>IF($C$20&gt;C27,C27,IF(AND($C$20&lt;=C27,$C$20&gt;C26),$C$20,0))</f>
        <v>0</v>
      </c>
      <c r="E27" s="46">
        <f t="shared" si="0"/>
        <v>0</v>
      </c>
    </row>
    <row r="28" spans="2:6" x14ac:dyDescent="0.35">
      <c r="B28" s="45">
        <v>0.35</v>
      </c>
      <c r="C28" s="46">
        <f>INDEX(Mapping!$I$2:$L$8,MATCH($B28,Mapping!$H$2:$H$8,0),MATCH($C$22,Mapping!$I$1:$L$1,0))</f>
        <v>609350</v>
      </c>
      <c r="D28" s="46">
        <f>IF($C$20&gt;C28,C28,IF(AND($C$20&lt;=C28,$C$20&gt;C27),$C$20,0))</f>
        <v>0</v>
      </c>
      <c r="E28" s="46">
        <f t="shared" si="0"/>
        <v>0</v>
      </c>
    </row>
    <row r="29" spans="2:6" ht="15" thickBot="1" x14ac:dyDescent="0.4">
      <c r="B29" s="60">
        <v>0.37</v>
      </c>
      <c r="C29" s="61">
        <f>INDEX(Mapping!$I$2:$L$8,MATCH($B29,Mapping!$H$2:$H$8,0),MATCH($C$22,Mapping!$I$1:$L$1,0))</f>
        <v>609351</v>
      </c>
      <c r="D29" s="61">
        <f>IF($C$20&gt;=C29,C20,0)</f>
        <v>0</v>
      </c>
      <c r="E29" s="61">
        <f t="shared" si="0"/>
        <v>0</v>
      </c>
    </row>
    <row r="30" spans="2:6" ht="18" customHeight="1" thickBot="1" x14ac:dyDescent="0.4">
      <c r="B30" s="56" t="s">
        <v>617</v>
      </c>
      <c r="C30" s="57"/>
      <c r="D30" s="58"/>
      <c r="E30" s="59">
        <f>SUM(E23:E29)</f>
        <v>33842.5</v>
      </c>
    </row>
    <row r="31" spans="2:6" ht="18" customHeight="1" thickTop="1" x14ac:dyDescent="0.35">
      <c r="B31" s="52" t="s">
        <v>497</v>
      </c>
      <c r="C31" s="53"/>
      <c r="D31" s="55"/>
      <c r="E31" s="54">
        <f>E30/C20</f>
        <v>0.1990735294117647</v>
      </c>
    </row>
    <row r="33" spans="2:8" x14ac:dyDescent="0.35">
      <c r="B33" s="2" t="s">
        <v>617</v>
      </c>
      <c r="E33" s="47">
        <f>E30</f>
        <v>33842.5</v>
      </c>
    </row>
    <row r="34" spans="2:8" x14ac:dyDescent="0.35">
      <c r="B34" s="100" t="s">
        <v>499</v>
      </c>
      <c r="E34" s="51">
        <v>0</v>
      </c>
      <c r="G34" s="103" t="s">
        <v>614</v>
      </c>
      <c r="H34" s="103" t="s">
        <v>615</v>
      </c>
    </row>
    <row r="35" spans="2:8" x14ac:dyDescent="0.35">
      <c r="B35" s="2" t="s">
        <v>613</v>
      </c>
      <c r="C35" s="102" t="s">
        <v>614</v>
      </c>
      <c r="E35" s="101">
        <f>_xlfn.XLOOKUP(C35,G34:H34,G35:H35,0,0,1)</f>
        <v>1045.32</v>
      </c>
      <c r="G35" s="104">
        <f>IF(C20&gt;168601,168600*0.0062,C20*0.0062)</f>
        <v>1045.32</v>
      </c>
      <c r="H35" s="104">
        <f>IF(C20&gt;168601,168600*0.0124,C20*0.0124)</f>
        <v>2090.64</v>
      </c>
    </row>
    <row r="36" spans="2:8" x14ac:dyDescent="0.35">
      <c r="B36" s="2" t="s">
        <v>616</v>
      </c>
      <c r="E36" s="47">
        <f>C20*0.00145</f>
        <v>246.49999999999997</v>
      </c>
    </row>
    <row r="37" spans="2:8" ht="15" thickBot="1" x14ac:dyDescent="0.4">
      <c r="B37" s="105" t="s">
        <v>620</v>
      </c>
      <c r="C37" s="105"/>
      <c r="D37" s="105"/>
      <c r="E37" s="106">
        <f>SUM(E33:E36)</f>
        <v>35134.32</v>
      </c>
    </row>
    <row r="38" spans="2:8" ht="15" thickTop="1" x14ac:dyDescent="0.35"/>
  </sheetData>
  <mergeCells count="1">
    <mergeCell ref="B3:F5"/>
  </mergeCells>
  <hyperlinks>
    <hyperlink ref="B34" r:id="rId1" xr:uid="{A2D7105A-7D3D-4B9B-B16D-AF301F61C7F2}"/>
  </hyperlinks>
  <pageMargins left="0.7" right="0.7" top="0.75" bottom="0.75" header="0.3" footer="0.3"/>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81AF145-2CA2-40CA-A99E-8E86F835CA4A}">
          <x14:formula1>
            <xm:f>Mapping!$F:$F</xm:f>
          </x14:formula1>
          <xm:sqref>C22</xm:sqref>
        </x14:dataValidation>
        <x14:dataValidation type="list" allowBlank="1" showInputMessage="1" showErrorMessage="1" xr:uid="{2125BFB0-551F-417E-990C-6AAEAF1F21C2}">
          <x14:formula1>
            <xm:f>Mapping!$N$1:$N$2</xm:f>
          </x14:formula1>
          <xm:sqref>C35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8E8A1-1060-4081-BA70-68729E19C898}">
  <sheetPr>
    <pageSetUpPr autoPageBreaks="0"/>
  </sheetPr>
  <dimension ref="A1:AB264"/>
  <sheetViews>
    <sheetView tabSelected="1" workbookViewId="0"/>
  </sheetViews>
  <sheetFormatPr defaultRowHeight="14.5" x14ac:dyDescent="0.35"/>
  <cols>
    <col min="1" max="1" width="16.1796875" bestFit="1" customWidth="1"/>
    <col min="2" max="2" width="9.1796875" style="42"/>
    <col min="4" max="4" width="25.7265625" bestFit="1" customWidth="1"/>
    <col min="6" max="6" width="22.7265625" bestFit="1" customWidth="1"/>
    <col min="8" max="8" width="23.26953125" style="42" customWidth="1"/>
    <col min="9" max="12" width="23.26953125" customWidth="1"/>
    <col min="17" max="28" width="19.54296875" customWidth="1"/>
  </cols>
  <sheetData>
    <row r="1" spans="1:28" ht="16" thickBot="1" x14ac:dyDescent="0.5">
      <c r="A1" s="38" t="s">
        <v>392</v>
      </c>
      <c r="B1" s="41">
        <v>1</v>
      </c>
      <c r="D1" t="s">
        <v>391</v>
      </c>
      <c r="F1" t="s">
        <v>443</v>
      </c>
      <c r="H1" s="44" t="s">
        <v>442</v>
      </c>
      <c r="I1" s="44" t="s">
        <v>443</v>
      </c>
      <c r="J1" s="44" t="s">
        <v>444</v>
      </c>
      <c r="K1" s="44" t="s">
        <v>445</v>
      </c>
      <c r="L1" s="44" t="s">
        <v>446</v>
      </c>
      <c r="N1" t="s">
        <v>614</v>
      </c>
      <c r="Q1" s="62"/>
      <c r="R1" s="228" t="s">
        <v>500</v>
      </c>
      <c r="S1" s="229"/>
      <c r="T1" s="229"/>
      <c r="U1" s="228" t="s">
        <v>501</v>
      </c>
      <c r="V1" s="229"/>
      <c r="W1" s="229"/>
      <c r="X1" s="228" t="s">
        <v>502</v>
      </c>
      <c r="Y1" s="229"/>
      <c r="Z1" s="228" t="s">
        <v>503</v>
      </c>
      <c r="AA1" s="229"/>
      <c r="AB1" s="229"/>
    </row>
    <row r="2" spans="1:28" ht="16" thickTop="1" x14ac:dyDescent="0.45">
      <c r="A2" s="38" t="s">
        <v>471</v>
      </c>
      <c r="B2" s="41">
        <v>2</v>
      </c>
      <c r="D2" t="s">
        <v>472</v>
      </c>
      <c r="F2" t="s">
        <v>444</v>
      </c>
      <c r="H2" s="45">
        <v>0.1</v>
      </c>
      <c r="I2" s="46">
        <v>11600</v>
      </c>
      <c r="J2" s="46">
        <v>23200</v>
      </c>
      <c r="K2" s="46">
        <v>11600</v>
      </c>
      <c r="L2" s="46">
        <v>16550</v>
      </c>
      <c r="N2" t="s">
        <v>615</v>
      </c>
      <c r="Q2" s="63" t="s">
        <v>504</v>
      </c>
      <c r="R2" s="64" t="s">
        <v>505</v>
      </c>
      <c r="S2" s="65"/>
      <c r="T2" s="63" t="s">
        <v>506</v>
      </c>
      <c r="U2" s="66" t="s">
        <v>505</v>
      </c>
      <c r="V2" s="65"/>
      <c r="W2" s="63" t="s">
        <v>506</v>
      </c>
      <c r="X2" s="67" t="s">
        <v>443</v>
      </c>
      <c r="Y2" s="68" t="s">
        <v>507</v>
      </c>
      <c r="Z2" s="67" t="s">
        <v>443</v>
      </c>
      <c r="AA2" s="68" t="s">
        <v>507</v>
      </c>
      <c r="AB2" s="68" t="s">
        <v>508</v>
      </c>
    </row>
    <row r="3" spans="1:28" ht="15.5" x14ac:dyDescent="0.45">
      <c r="A3" s="38" t="s">
        <v>473</v>
      </c>
      <c r="B3" s="41">
        <v>2.1666666666666665</v>
      </c>
      <c r="D3" t="s">
        <v>474</v>
      </c>
      <c r="F3" t="s">
        <v>445</v>
      </c>
      <c r="H3" s="45">
        <v>0.12</v>
      </c>
      <c r="I3" s="46">
        <v>47150</v>
      </c>
      <c r="J3" s="46">
        <v>94300</v>
      </c>
      <c r="K3" s="46">
        <v>47150</v>
      </c>
      <c r="L3" s="46">
        <v>63100</v>
      </c>
      <c r="Q3" s="69" t="s">
        <v>509</v>
      </c>
      <c r="R3" s="70">
        <v>0.02</v>
      </c>
      <c r="S3" s="71" t="s">
        <v>510</v>
      </c>
      <c r="T3" s="72">
        <v>0</v>
      </c>
      <c r="U3" s="73">
        <v>0.02</v>
      </c>
      <c r="V3" s="71" t="s">
        <v>510</v>
      </c>
      <c r="W3" s="72">
        <v>0</v>
      </c>
      <c r="X3" s="74">
        <v>3000</v>
      </c>
      <c r="Y3" s="72">
        <v>8500</v>
      </c>
      <c r="Z3" s="74">
        <v>1500</v>
      </c>
      <c r="AA3" s="72">
        <v>3000</v>
      </c>
      <c r="AB3" s="72">
        <v>1000</v>
      </c>
    </row>
    <row r="4" spans="1:28" ht="15.5" x14ac:dyDescent="0.45">
      <c r="A4" s="38" t="s">
        <v>475</v>
      </c>
      <c r="B4" s="41">
        <v>4.333333333333333</v>
      </c>
      <c r="D4" t="s">
        <v>476</v>
      </c>
      <c r="F4" t="s">
        <v>446</v>
      </c>
      <c r="H4" s="45">
        <v>0.22</v>
      </c>
      <c r="I4" s="46">
        <v>100525</v>
      </c>
      <c r="J4" s="46">
        <v>201050</v>
      </c>
      <c r="K4" s="46">
        <v>100525</v>
      </c>
      <c r="L4" s="46">
        <v>100500</v>
      </c>
      <c r="Q4" s="69" t="s">
        <v>511</v>
      </c>
      <c r="R4" s="70">
        <v>0.04</v>
      </c>
      <c r="S4" s="71" t="s">
        <v>510</v>
      </c>
      <c r="T4" s="72">
        <v>500</v>
      </c>
      <c r="U4" s="73">
        <v>0.04</v>
      </c>
      <c r="V4" s="71" t="s">
        <v>510</v>
      </c>
      <c r="W4" s="72">
        <v>1000</v>
      </c>
      <c r="X4" s="75"/>
      <c r="Y4" s="75"/>
      <c r="Z4" s="76"/>
      <c r="AA4" s="77"/>
      <c r="AB4" s="78"/>
    </row>
    <row r="5" spans="1:28" ht="15.5" x14ac:dyDescent="0.45">
      <c r="A5" s="43" t="s">
        <v>477</v>
      </c>
      <c r="B5" s="42">
        <f>4/12</f>
        <v>0.33333333333333331</v>
      </c>
      <c r="D5" t="s">
        <v>478</v>
      </c>
      <c r="H5" s="45">
        <v>0.24</v>
      </c>
      <c r="I5" s="46">
        <v>191950</v>
      </c>
      <c r="J5" s="46">
        <v>383900</v>
      </c>
      <c r="K5" s="46">
        <v>191950</v>
      </c>
      <c r="L5" s="46">
        <v>191950</v>
      </c>
      <c r="Q5" s="79"/>
      <c r="R5" s="70">
        <v>0.05</v>
      </c>
      <c r="S5" s="71" t="s">
        <v>510</v>
      </c>
      <c r="T5" s="72">
        <v>3000</v>
      </c>
      <c r="U5" s="73">
        <v>0.05</v>
      </c>
      <c r="V5" s="71" t="s">
        <v>510</v>
      </c>
      <c r="W5" s="72">
        <v>6000</v>
      </c>
      <c r="X5" s="76"/>
      <c r="Y5" s="77"/>
      <c r="Z5" s="76"/>
      <c r="AA5" s="77"/>
      <c r="AB5" s="69"/>
    </row>
    <row r="6" spans="1:28" ht="15.5" x14ac:dyDescent="0.45">
      <c r="A6" s="43" t="s">
        <v>479</v>
      </c>
      <c r="B6" s="42">
        <f>1/12</f>
        <v>8.3333333333333329E-2</v>
      </c>
      <c r="D6" t="s">
        <v>480</v>
      </c>
      <c r="H6" s="45">
        <v>0.32</v>
      </c>
      <c r="I6" s="46">
        <v>243725</v>
      </c>
      <c r="J6" s="46">
        <v>487450</v>
      </c>
      <c r="K6" s="46">
        <v>243725</v>
      </c>
      <c r="L6" s="46">
        <v>243700</v>
      </c>
      <c r="Q6" s="79"/>
      <c r="R6" s="80"/>
      <c r="S6" s="71"/>
      <c r="T6" s="69"/>
      <c r="U6" s="81"/>
      <c r="V6" s="71"/>
      <c r="W6" s="69"/>
      <c r="X6" s="76"/>
      <c r="Y6" s="77"/>
      <c r="Z6" s="76"/>
      <c r="AA6" s="77"/>
      <c r="AB6" s="77"/>
    </row>
    <row r="7" spans="1:28" ht="15.5" x14ac:dyDescent="0.45">
      <c r="D7" t="s">
        <v>481</v>
      </c>
      <c r="H7" s="45">
        <v>0.35</v>
      </c>
      <c r="I7" s="46">
        <v>609350</v>
      </c>
      <c r="J7" s="46">
        <v>731200</v>
      </c>
      <c r="K7" s="46">
        <v>365600</v>
      </c>
      <c r="L7" s="46">
        <v>609350</v>
      </c>
      <c r="Q7" s="69" t="s">
        <v>512</v>
      </c>
      <c r="R7" s="221" t="s">
        <v>513</v>
      </c>
      <c r="S7" s="222"/>
      <c r="T7" s="222"/>
      <c r="U7" s="221" t="s">
        <v>513</v>
      </c>
      <c r="V7" s="222"/>
      <c r="W7" s="222"/>
      <c r="X7" s="76" t="s">
        <v>514</v>
      </c>
      <c r="Y7" s="77" t="s">
        <v>514</v>
      </c>
      <c r="Z7" s="76" t="s">
        <v>514</v>
      </c>
      <c r="AA7" s="77" t="s">
        <v>514</v>
      </c>
      <c r="AB7" s="77" t="s">
        <v>514</v>
      </c>
    </row>
    <row r="8" spans="1:28" ht="15.5" x14ac:dyDescent="0.45">
      <c r="D8" t="s">
        <v>482</v>
      </c>
      <c r="H8" s="45">
        <v>0.37</v>
      </c>
      <c r="I8" s="46">
        <v>609351</v>
      </c>
      <c r="J8" s="46">
        <v>731201</v>
      </c>
      <c r="K8" s="46">
        <v>365601</v>
      </c>
      <c r="L8" s="46">
        <v>609351</v>
      </c>
      <c r="Q8" s="79"/>
      <c r="R8" s="80"/>
      <c r="S8" s="71"/>
      <c r="T8" s="69"/>
      <c r="U8" s="81"/>
      <c r="V8" s="71"/>
      <c r="W8" s="69"/>
      <c r="X8" s="76"/>
      <c r="Y8" s="77"/>
      <c r="Z8" s="76"/>
      <c r="AA8" s="77"/>
      <c r="AB8" s="77"/>
    </row>
    <row r="9" spans="1:28" ht="15.5" x14ac:dyDescent="0.45">
      <c r="D9" t="s">
        <v>483</v>
      </c>
      <c r="Q9" s="69" t="s">
        <v>515</v>
      </c>
      <c r="R9" s="70">
        <v>2.5000000000000001E-2</v>
      </c>
      <c r="S9" s="71" t="s">
        <v>510</v>
      </c>
      <c r="T9" s="72">
        <v>0</v>
      </c>
      <c r="U9" s="73">
        <v>2.5000000000000001E-2</v>
      </c>
      <c r="V9" s="71" t="s">
        <v>510</v>
      </c>
      <c r="W9" s="72">
        <v>0</v>
      </c>
      <c r="X9" s="74">
        <v>14600</v>
      </c>
      <c r="Y9" s="72">
        <v>29200</v>
      </c>
      <c r="Z9" s="74" t="s">
        <v>514</v>
      </c>
      <c r="AA9" s="72" t="s">
        <v>514</v>
      </c>
      <c r="AB9" s="77" t="s">
        <v>516</v>
      </c>
    </row>
    <row r="10" spans="1:28" ht="15.5" x14ac:dyDescent="0.45">
      <c r="D10" t="s">
        <v>484</v>
      </c>
      <c r="Q10" s="79"/>
      <c r="R10" s="82"/>
      <c r="S10" s="71"/>
      <c r="T10" s="69"/>
      <c r="U10" s="81"/>
      <c r="V10" s="71"/>
      <c r="W10" s="69"/>
      <c r="X10" s="76"/>
      <c r="Y10" s="77"/>
      <c r="Z10" s="76"/>
      <c r="AA10" s="77"/>
      <c r="AB10" s="77"/>
    </row>
    <row r="11" spans="1:28" ht="15.5" x14ac:dyDescent="0.45">
      <c r="D11" t="s">
        <v>485</v>
      </c>
      <c r="Q11" s="69" t="s">
        <v>517</v>
      </c>
      <c r="R11" s="70">
        <v>0.02</v>
      </c>
      <c r="S11" s="71" t="s">
        <v>510</v>
      </c>
      <c r="T11" s="72">
        <v>0</v>
      </c>
      <c r="U11" s="73">
        <v>0.02</v>
      </c>
      <c r="V11" s="71" t="s">
        <v>510</v>
      </c>
      <c r="W11" s="72">
        <v>0</v>
      </c>
      <c r="X11" s="74">
        <v>2340</v>
      </c>
      <c r="Y11" s="72">
        <v>4680</v>
      </c>
      <c r="Z11" s="77" t="s">
        <v>518</v>
      </c>
      <c r="AA11" s="77" t="s">
        <v>519</v>
      </c>
      <c r="AB11" s="77" t="s">
        <v>518</v>
      </c>
    </row>
    <row r="12" spans="1:28" ht="15.5" x14ac:dyDescent="0.45">
      <c r="D12" t="s">
        <v>486</v>
      </c>
      <c r="Q12" s="69" t="s">
        <v>520</v>
      </c>
      <c r="R12" s="70">
        <v>0.04</v>
      </c>
      <c r="S12" s="71" t="s">
        <v>510</v>
      </c>
      <c r="T12" s="72">
        <v>4400</v>
      </c>
      <c r="U12" s="73">
        <v>0.04</v>
      </c>
      <c r="V12" s="71" t="s">
        <v>510</v>
      </c>
      <c r="W12" s="72">
        <v>4400</v>
      </c>
      <c r="X12" s="76"/>
      <c r="Y12" s="77"/>
      <c r="Z12" s="76"/>
      <c r="AA12" s="77"/>
      <c r="AB12" s="77"/>
    </row>
    <row r="13" spans="1:28" ht="15.5" x14ac:dyDescent="0.45">
      <c r="D13" t="s">
        <v>487</v>
      </c>
      <c r="Q13" s="79"/>
      <c r="R13" s="73">
        <v>4.3999999999999997E-2</v>
      </c>
      <c r="S13" s="71" t="s">
        <v>510</v>
      </c>
      <c r="T13" s="72">
        <v>8800</v>
      </c>
      <c r="U13" s="73">
        <v>4.3999999999999997E-2</v>
      </c>
      <c r="V13" s="71" t="s">
        <v>510</v>
      </c>
      <c r="W13" s="72">
        <v>8800</v>
      </c>
      <c r="X13" s="76"/>
      <c r="Y13" s="77"/>
      <c r="Z13" s="76"/>
      <c r="AA13" s="77"/>
      <c r="AB13" s="77"/>
    </row>
    <row r="14" spans="1:28" ht="15.5" x14ac:dyDescent="0.45">
      <c r="D14" t="s">
        <v>488</v>
      </c>
      <c r="Q14" s="79"/>
      <c r="R14" s="83"/>
      <c r="S14" s="71"/>
      <c r="T14" s="72"/>
      <c r="U14" s="73"/>
      <c r="V14" s="71"/>
      <c r="W14" s="72"/>
      <c r="X14" s="76"/>
      <c r="Y14" s="77"/>
      <c r="Z14" s="76"/>
      <c r="AA14" s="77"/>
      <c r="AB14" s="77"/>
    </row>
    <row r="15" spans="1:28" ht="15.5" x14ac:dyDescent="0.45">
      <c r="D15" t="s">
        <v>489</v>
      </c>
      <c r="Q15" s="69" t="s">
        <v>521</v>
      </c>
      <c r="R15" s="73">
        <v>0.01</v>
      </c>
      <c r="S15" s="69" t="s">
        <v>510</v>
      </c>
      <c r="T15" s="72">
        <v>0</v>
      </c>
      <c r="U15" s="73">
        <v>0.01</v>
      </c>
      <c r="V15" s="71" t="s">
        <v>510</v>
      </c>
      <c r="W15" s="72">
        <v>0</v>
      </c>
      <c r="X15" s="74">
        <v>5363</v>
      </c>
      <c r="Y15" s="72">
        <v>10726</v>
      </c>
      <c r="Z15" s="84" t="s">
        <v>522</v>
      </c>
      <c r="AA15" s="84" t="s">
        <v>523</v>
      </c>
      <c r="AB15" s="77" t="s">
        <v>524</v>
      </c>
    </row>
    <row r="16" spans="1:28" ht="15.5" x14ac:dyDescent="0.45">
      <c r="D16" t="s">
        <v>490</v>
      </c>
      <c r="Q16" s="69" t="s">
        <v>525</v>
      </c>
      <c r="R16" s="73">
        <v>0.02</v>
      </c>
      <c r="S16" s="69" t="s">
        <v>510</v>
      </c>
      <c r="T16" s="72">
        <v>10412</v>
      </c>
      <c r="U16" s="73">
        <v>0.02</v>
      </c>
      <c r="V16" s="71" t="s">
        <v>510</v>
      </c>
      <c r="W16" s="72">
        <v>20824</v>
      </c>
      <c r="X16" s="76"/>
      <c r="Y16" s="77"/>
      <c r="Z16" s="76"/>
      <c r="AA16" s="77"/>
      <c r="AB16" s="77"/>
    </row>
    <row r="17" spans="4:28" ht="15.5" x14ac:dyDescent="0.45">
      <c r="D17" t="s">
        <v>491</v>
      </c>
      <c r="Q17" s="79"/>
      <c r="R17" s="73">
        <v>0.04</v>
      </c>
      <c r="S17" s="69" t="s">
        <v>510</v>
      </c>
      <c r="T17" s="72">
        <v>24684</v>
      </c>
      <c r="U17" s="73">
        <v>0.04</v>
      </c>
      <c r="V17" s="71" t="s">
        <v>510</v>
      </c>
      <c r="W17" s="72">
        <v>49368</v>
      </c>
      <c r="X17" s="76"/>
      <c r="Y17" s="77"/>
      <c r="Z17" s="76"/>
      <c r="AA17" s="77"/>
      <c r="AB17" s="77"/>
    </row>
    <row r="18" spans="4:28" ht="15.5" x14ac:dyDescent="0.45">
      <c r="D18" t="s">
        <v>492</v>
      </c>
      <c r="Q18" s="79"/>
      <c r="R18" s="73">
        <v>0.06</v>
      </c>
      <c r="S18" s="69" t="s">
        <v>510</v>
      </c>
      <c r="T18" s="72">
        <v>38959</v>
      </c>
      <c r="U18" s="73">
        <v>0.06</v>
      </c>
      <c r="V18" s="71" t="s">
        <v>510</v>
      </c>
      <c r="W18" s="72">
        <v>77918</v>
      </c>
      <c r="X18" s="76"/>
      <c r="Y18" s="77"/>
      <c r="Z18" s="76"/>
      <c r="AA18" s="77"/>
      <c r="AB18" s="77"/>
    </row>
    <row r="19" spans="4:28" ht="15.5" x14ac:dyDescent="0.45">
      <c r="D19" t="s">
        <v>53</v>
      </c>
      <c r="Q19" s="79"/>
      <c r="R19" s="73">
        <v>0.08</v>
      </c>
      <c r="S19" s="69" t="s">
        <v>510</v>
      </c>
      <c r="T19" s="72">
        <v>54081</v>
      </c>
      <c r="U19" s="73">
        <v>0.08</v>
      </c>
      <c r="V19" s="71" t="s">
        <v>510</v>
      </c>
      <c r="W19" s="72">
        <v>108162</v>
      </c>
      <c r="X19" s="76"/>
      <c r="Y19" s="77"/>
      <c r="Z19" s="76"/>
      <c r="AA19" s="77"/>
      <c r="AB19" s="77"/>
    </row>
    <row r="20" spans="4:28" ht="15.5" x14ac:dyDescent="0.45">
      <c r="D20" t="s">
        <v>493</v>
      </c>
      <c r="Q20" s="79"/>
      <c r="R20" s="73">
        <v>9.2999999999999999E-2</v>
      </c>
      <c r="S20" s="69" t="s">
        <v>510</v>
      </c>
      <c r="T20" s="72">
        <v>68350</v>
      </c>
      <c r="U20" s="73">
        <v>9.2999999999999999E-2</v>
      </c>
      <c r="V20" s="71" t="s">
        <v>510</v>
      </c>
      <c r="W20" s="72">
        <v>136700</v>
      </c>
      <c r="X20" s="76"/>
      <c r="Y20" s="77"/>
      <c r="Z20" s="76"/>
      <c r="AA20" s="77"/>
      <c r="AB20" s="77"/>
    </row>
    <row r="21" spans="4:28" ht="15.5" x14ac:dyDescent="0.45">
      <c r="Q21" s="79"/>
      <c r="R21" s="73">
        <v>0.10299999999999999</v>
      </c>
      <c r="S21" s="69" t="s">
        <v>510</v>
      </c>
      <c r="T21" s="72">
        <v>349137</v>
      </c>
      <c r="U21" s="73">
        <v>0.10299999999999999</v>
      </c>
      <c r="V21" s="71" t="s">
        <v>510</v>
      </c>
      <c r="W21" s="72">
        <v>698274</v>
      </c>
      <c r="X21" s="76"/>
      <c r="Y21" s="77"/>
      <c r="Z21" s="76"/>
      <c r="AA21" s="77"/>
      <c r="AB21" s="77"/>
    </row>
    <row r="22" spans="4:28" ht="15.5" x14ac:dyDescent="0.45">
      <c r="Q22" s="79"/>
      <c r="R22" s="73">
        <v>0.113</v>
      </c>
      <c r="S22" s="69" t="s">
        <v>510</v>
      </c>
      <c r="T22" s="72">
        <v>418961</v>
      </c>
      <c r="U22" s="73">
        <v>0.113</v>
      </c>
      <c r="V22" s="71" t="s">
        <v>510</v>
      </c>
      <c r="W22" s="72">
        <v>837922</v>
      </c>
      <c r="X22" s="76"/>
      <c r="Y22" s="77"/>
      <c r="Z22" s="76"/>
      <c r="AA22" s="77"/>
      <c r="AB22" s="77"/>
    </row>
    <row r="23" spans="4:28" ht="15.5" x14ac:dyDescent="0.45">
      <c r="Q23" s="79"/>
      <c r="R23" s="73">
        <v>0.123</v>
      </c>
      <c r="S23" s="69" t="s">
        <v>510</v>
      </c>
      <c r="T23" s="72">
        <v>698271</v>
      </c>
      <c r="U23" s="73">
        <v>0.123</v>
      </c>
      <c r="V23" s="71" t="s">
        <v>510</v>
      </c>
      <c r="W23" s="78">
        <v>1000000</v>
      </c>
      <c r="X23" s="73"/>
      <c r="Y23" s="69"/>
      <c r="Z23" s="76"/>
      <c r="AA23" s="77"/>
      <c r="AB23" s="77"/>
    </row>
    <row r="24" spans="4:28" ht="15.5" x14ac:dyDescent="0.45">
      <c r="Q24" s="79"/>
      <c r="R24" s="70">
        <v>0.13300000000000001</v>
      </c>
      <c r="S24" s="71" t="s">
        <v>510</v>
      </c>
      <c r="T24" s="72">
        <v>1000000</v>
      </c>
      <c r="U24" s="73">
        <v>0.13300000000000001</v>
      </c>
      <c r="V24" s="71" t="s">
        <v>510</v>
      </c>
      <c r="W24" s="78">
        <v>1396542</v>
      </c>
      <c r="X24" s="73"/>
      <c r="Y24" s="69"/>
      <c r="Z24" s="76"/>
      <c r="AA24" s="77"/>
      <c r="AB24" s="77"/>
    </row>
    <row r="25" spans="4:28" ht="15.5" x14ac:dyDescent="0.45">
      <c r="Q25" s="79"/>
      <c r="R25" s="80"/>
      <c r="S25" s="71"/>
      <c r="T25" s="69"/>
      <c r="U25" s="81"/>
      <c r="V25" s="71"/>
      <c r="W25" s="85"/>
      <c r="X25" s="76"/>
      <c r="Y25" s="77"/>
      <c r="Z25" s="76"/>
      <c r="AA25" s="77"/>
      <c r="AB25" s="77"/>
    </row>
    <row r="26" spans="4:28" ht="15.5" x14ac:dyDescent="0.45">
      <c r="Q26" s="69" t="s">
        <v>526</v>
      </c>
      <c r="R26" s="86">
        <v>4.3999999999999997E-2</v>
      </c>
      <c r="S26" s="71" t="s">
        <v>510</v>
      </c>
      <c r="T26" s="87">
        <v>0</v>
      </c>
      <c r="U26" s="88">
        <v>4.3999999999999997E-2</v>
      </c>
      <c r="V26" s="71" t="s">
        <v>510</v>
      </c>
      <c r="W26" s="87">
        <v>0</v>
      </c>
      <c r="X26" s="74">
        <v>14600</v>
      </c>
      <c r="Y26" s="72">
        <v>29200</v>
      </c>
      <c r="Z26" s="76" t="s">
        <v>514</v>
      </c>
      <c r="AA26" s="77" t="s">
        <v>514</v>
      </c>
      <c r="AB26" s="77" t="s">
        <v>514</v>
      </c>
    </row>
    <row r="27" spans="4:28" ht="15.5" x14ac:dyDescent="0.45">
      <c r="Q27" s="79"/>
      <c r="R27" s="80"/>
      <c r="S27" s="71"/>
      <c r="T27" s="69"/>
      <c r="U27" s="81"/>
      <c r="V27" s="71"/>
      <c r="W27" s="69"/>
      <c r="X27" s="76"/>
      <c r="Y27" s="77"/>
      <c r="Z27" s="76"/>
      <c r="AA27" s="77"/>
      <c r="AB27" s="77"/>
    </row>
    <row r="28" spans="4:28" ht="15.5" x14ac:dyDescent="0.45">
      <c r="Q28" s="69" t="s">
        <v>527</v>
      </c>
      <c r="R28" s="70">
        <v>0.02</v>
      </c>
      <c r="S28" s="71" t="s">
        <v>510</v>
      </c>
      <c r="T28" s="72">
        <v>0</v>
      </c>
      <c r="U28" s="70">
        <v>0.02</v>
      </c>
      <c r="V28" s="71" t="s">
        <v>510</v>
      </c>
      <c r="W28" s="72">
        <v>0</v>
      </c>
      <c r="X28" s="76" t="s">
        <v>514</v>
      </c>
      <c r="Y28" s="77" t="s">
        <v>514</v>
      </c>
      <c r="Z28" s="74">
        <v>15000</v>
      </c>
      <c r="AA28" s="72">
        <v>24000</v>
      </c>
      <c r="AB28" s="72">
        <v>0</v>
      </c>
    </row>
    <row r="29" spans="4:28" ht="15.5" x14ac:dyDescent="0.45">
      <c r="Q29" s="69" t="s">
        <v>528</v>
      </c>
      <c r="R29" s="70">
        <v>4.4999999999999998E-2</v>
      </c>
      <c r="S29" s="71" t="s">
        <v>510</v>
      </c>
      <c r="T29" s="72">
        <v>10000</v>
      </c>
      <c r="U29" s="70">
        <v>4.4999999999999998E-2</v>
      </c>
      <c r="V29" s="71" t="s">
        <v>510</v>
      </c>
      <c r="W29" s="72">
        <v>20000</v>
      </c>
      <c r="X29" s="76"/>
      <c r="Y29" s="77"/>
      <c r="Z29" s="76"/>
      <c r="AA29" s="77"/>
      <c r="AB29" s="77"/>
    </row>
    <row r="30" spans="4:28" ht="15.5" x14ac:dyDescent="0.45">
      <c r="Q30" s="79"/>
      <c r="R30" s="70">
        <v>5.5E-2</v>
      </c>
      <c r="S30" s="71" t="s">
        <v>510</v>
      </c>
      <c r="T30" s="72">
        <v>50000</v>
      </c>
      <c r="U30" s="73">
        <v>5.5E-2</v>
      </c>
      <c r="V30" s="71" t="s">
        <v>510</v>
      </c>
      <c r="W30" s="72">
        <v>100000</v>
      </c>
      <c r="X30" s="76"/>
      <c r="Y30" s="77"/>
      <c r="Z30" s="76"/>
      <c r="AA30" s="77"/>
      <c r="AB30" s="77"/>
    </row>
    <row r="31" spans="4:28" ht="15.5" x14ac:dyDescent="0.45">
      <c r="Q31" s="79"/>
      <c r="R31" s="70">
        <v>0.06</v>
      </c>
      <c r="S31" s="71" t="s">
        <v>510</v>
      </c>
      <c r="T31" s="72">
        <v>100000</v>
      </c>
      <c r="U31" s="73">
        <v>0.06</v>
      </c>
      <c r="V31" s="71" t="s">
        <v>510</v>
      </c>
      <c r="W31" s="72">
        <v>200000</v>
      </c>
      <c r="X31" s="76"/>
      <c r="Y31" s="77"/>
      <c r="Z31" s="76"/>
      <c r="AA31" s="77"/>
      <c r="AB31" s="77"/>
    </row>
    <row r="32" spans="4:28" ht="15.5" x14ac:dyDescent="0.45">
      <c r="Q32" s="79"/>
      <c r="R32" s="70">
        <v>6.5000000000000002E-2</v>
      </c>
      <c r="S32" s="71" t="s">
        <v>510</v>
      </c>
      <c r="T32" s="72">
        <v>200000</v>
      </c>
      <c r="U32" s="73">
        <v>6.5000000000000002E-2</v>
      </c>
      <c r="V32" s="71" t="s">
        <v>510</v>
      </c>
      <c r="W32" s="72">
        <v>400000</v>
      </c>
      <c r="X32" s="76"/>
      <c r="Y32" s="77"/>
      <c r="Z32" s="76"/>
      <c r="AA32" s="77"/>
      <c r="AB32" s="77"/>
    </row>
    <row r="33" spans="17:28" ht="15.5" x14ac:dyDescent="0.45">
      <c r="Q33" s="79"/>
      <c r="R33" s="70">
        <v>6.9000000000000006E-2</v>
      </c>
      <c r="S33" s="71" t="s">
        <v>510</v>
      </c>
      <c r="T33" s="72">
        <v>250000</v>
      </c>
      <c r="U33" s="73">
        <v>6.9000000000000006E-2</v>
      </c>
      <c r="V33" s="71" t="s">
        <v>510</v>
      </c>
      <c r="W33" s="72">
        <v>500000</v>
      </c>
      <c r="X33" s="76"/>
      <c r="Y33" s="77"/>
      <c r="Z33" s="76"/>
      <c r="AA33" s="77"/>
      <c r="AB33" s="77"/>
    </row>
    <row r="34" spans="17:28" ht="15.5" x14ac:dyDescent="0.45">
      <c r="Q34" s="79"/>
      <c r="R34" s="70">
        <v>6.9900000000000004E-2</v>
      </c>
      <c r="S34" s="71" t="s">
        <v>510</v>
      </c>
      <c r="T34" s="72">
        <v>500000</v>
      </c>
      <c r="U34" s="73">
        <v>6.9900000000000004E-2</v>
      </c>
      <c r="V34" s="71" t="s">
        <v>510</v>
      </c>
      <c r="W34" s="72">
        <v>1000000</v>
      </c>
      <c r="X34" s="76"/>
      <c r="Y34" s="77"/>
      <c r="Z34" s="76"/>
      <c r="AA34" s="77"/>
      <c r="AB34" s="77"/>
    </row>
    <row r="35" spans="17:28" ht="15.5" x14ac:dyDescent="0.45">
      <c r="Q35" s="79"/>
      <c r="R35" s="80"/>
      <c r="S35" s="71"/>
      <c r="T35" s="69"/>
      <c r="U35" s="81"/>
      <c r="V35" s="71"/>
      <c r="W35" s="69"/>
      <c r="X35" s="76"/>
      <c r="Y35" s="77"/>
      <c r="Z35" s="76"/>
      <c r="AA35" s="77"/>
      <c r="AB35" s="77"/>
    </row>
    <row r="36" spans="17:28" ht="15.5" x14ac:dyDescent="0.45">
      <c r="Q36" s="69" t="s">
        <v>529</v>
      </c>
      <c r="R36" s="70">
        <v>2.1999999999999999E-2</v>
      </c>
      <c r="S36" s="71" t="s">
        <v>510</v>
      </c>
      <c r="T36" s="72">
        <v>2000</v>
      </c>
      <c r="U36" s="73">
        <v>2.1999999999999999E-2</v>
      </c>
      <c r="V36" s="71" t="s">
        <v>510</v>
      </c>
      <c r="W36" s="72">
        <v>2000</v>
      </c>
      <c r="X36" s="74">
        <v>3250</v>
      </c>
      <c r="Y36" s="72">
        <v>6500</v>
      </c>
      <c r="Z36" s="77" t="s">
        <v>530</v>
      </c>
      <c r="AA36" s="77" t="s">
        <v>531</v>
      </c>
      <c r="AB36" s="77" t="s">
        <v>530</v>
      </c>
    </row>
    <row r="37" spans="17:28" ht="15.5" x14ac:dyDescent="0.45">
      <c r="Q37" s="69" t="s">
        <v>532</v>
      </c>
      <c r="R37" s="70">
        <v>3.9E-2</v>
      </c>
      <c r="S37" s="71" t="s">
        <v>510</v>
      </c>
      <c r="T37" s="72">
        <v>5000</v>
      </c>
      <c r="U37" s="73">
        <v>3.9E-2</v>
      </c>
      <c r="V37" s="71" t="s">
        <v>510</v>
      </c>
      <c r="W37" s="72">
        <v>5000</v>
      </c>
      <c r="X37" s="76"/>
      <c r="Y37" s="77"/>
      <c r="Z37" s="76"/>
      <c r="AA37" s="77"/>
      <c r="AB37" s="77"/>
    </row>
    <row r="38" spans="17:28" ht="15.5" x14ac:dyDescent="0.45">
      <c r="Q38" s="79"/>
      <c r="R38" s="70">
        <v>4.8000000000000001E-2</v>
      </c>
      <c r="S38" s="71" t="s">
        <v>510</v>
      </c>
      <c r="T38" s="72">
        <v>10000</v>
      </c>
      <c r="U38" s="73">
        <v>4.8000000000000001E-2</v>
      </c>
      <c r="V38" s="71" t="s">
        <v>510</v>
      </c>
      <c r="W38" s="72">
        <v>10000</v>
      </c>
      <c r="X38" s="76"/>
      <c r="Y38" s="77"/>
      <c r="Z38" s="76"/>
      <c r="AA38" s="77"/>
      <c r="AB38" s="77"/>
    </row>
    <row r="39" spans="17:28" ht="15.5" x14ac:dyDescent="0.45">
      <c r="Q39" s="79"/>
      <c r="R39" s="70">
        <v>5.1999999999999998E-2</v>
      </c>
      <c r="S39" s="71" t="s">
        <v>510</v>
      </c>
      <c r="T39" s="72">
        <v>20000</v>
      </c>
      <c r="U39" s="73">
        <v>5.1999999999999998E-2</v>
      </c>
      <c r="V39" s="71" t="s">
        <v>510</v>
      </c>
      <c r="W39" s="72">
        <v>20000</v>
      </c>
      <c r="X39" s="76"/>
      <c r="Y39" s="77"/>
      <c r="Z39" s="76"/>
      <c r="AA39" s="77"/>
      <c r="AB39" s="77"/>
    </row>
    <row r="40" spans="17:28" ht="15.5" x14ac:dyDescent="0.45">
      <c r="Q40" s="79"/>
      <c r="R40" s="70">
        <v>5.5500000000000001E-2</v>
      </c>
      <c r="S40" s="71" t="s">
        <v>510</v>
      </c>
      <c r="T40" s="72">
        <v>25000</v>
      </c>
      <c r="U40" s="73">
        <v>5.5500000000000001E-2</v>
      </c>
      <c r="V40" s="71" t="s">
        <v>510</v>
      </c>
      <c r="W40" s="72">
        <v>25000</v>
      </c>
      <c r="X40" s="76"/>
      <c r="Y40" s="77"/>
      <c r="Z40" s="76"/>
      <c r="AA40" s="77"/>
      <c r="AB40" s="77"/>
    </row>
    <row r="41" spans="17:28" ht="15.5" x14ac:dyDescent="0.45">
      <c r="Q41" s="79"/>
      <c r="R41" s="70">
        <v>6.6000000000000003E-2</v>
      </c>
      <c r="S41" s="71" t="s">
        <v>510</v>
      </c>
      <c r="T41" s="72">
        <v>60000</v>
      </c>
      <c r="U41" s="73">
        <v>6.6000000000000003E-2</v>
      </c>
      <c r="V41" s="71" t="s">
        <v>510</v>
      </c>
      <c r="W41" s="72">
        <v>60000</v>
      </c>
      <c r="X41" s="76"/>
      <c r="Y41" s="77"/>
      <c r="Z41" s="76"/>
      <c r="AA41" s="77"/>
      <c r="AB41" s="77"/>
    </row>
    <row r="42" spans="17:28" ht="15.5" x14ac:dyDescent="0.45">
      <c r="Q42" s="79"/>
      <c r="R42" s="80"/>
      <c r="S42" s="71"/>
      <c r="T42" s="69"/>
      <c r="U42" s="81"/>
      <c r="V42" s="71"/>
      <c r="W42" s="69"/>
      <c r="X42" s="76"/>
      <c r="Y42" s="77"/>
      <c r="Z42" s="76"/>
      <c r="AA42" s="77"/>
      <c r="AB42" s="77"/>
    </row>
    <row r="43" spans="17:28" ht="15.5" x14ac:dyDescent="0.45">
      <c r="Q43" s="69" t="s">
        <v>533</v>
      </c>
      <c r="R43" s="221" t="s">
        <v>513</v>
      </c>
      <c r="S43" s="222"/>
      <c r="T43" s="222"/>
      <c r="U43" s="221" t="s">
        <v>513</v>
      </c>
      <c r="V43" s="222"/>
      <c r="W43" s="222"/>
      <c r="X43" s="76" t="s">
        <v>514</v>
      </c>
      <c r="Y43" s="77" t="s">
        <v>514</v>
      </c>
      <c r="Z43" s="76" t="s">
        <v>514</v>
      </c>
      <c r="AA43" s="77" t="s">
        <v>514</v>
      </c>
      <c r="AB43" s="77" t="s">
        <v>514</v>
      </c>
    </row>
    <row r="44" spans="17:28" ht="15.5" x14ac:dyDescent="0.45">
      <c r="Q44" s="79"/>
      <c r="R44" s="80"/>
      <c r="S44" s="71"/>
      <c r="T44" s="69"/>
      <c r="U44" s="81"/>
      <c r="V44" s="71"/>
      <c r="W44" s="69"/>
      <c r="X44" s="76"/>
      <c r="Y44" s="77"/>
      <c r="Z44" s="76"/>
      <c r="AA44" s="77"/>
      <c r="AB44" s="77"/>
    </row>
    <row r="45" spans="17:28" ht="15.5" x14ac:dyDescent="0.45">
      <c r="Q45" s="69" t="s">
        <v>534</v>
      </c>
      <c r="R45" s="70">
        <v>5.4899999999999997E-2</v>
      </c>
      <c r="S45" s="71" t="s">
        <v>510</v>
      </c>
      <c r="T45" s="72">
        <v>0</v>
      </c>
      <c r="U45" s="73">
        <v>5.4899999999999997E-2</v>
      </c>
      <c r="V45" s="71" t="s">
        <v>510</v>
      </c>
      <c r="W45" s="72">
        <v>0</v>
      </c>
      <c r="X45" s="75">
        <v>12000</v>
      </c>
      <c r="Y45" s="78">
        <v>24000</v>
      </c>
      <c r="Z45" s="76" t="s">
        <v>514</v>
      </c>
      <c r="AA45" s="77" t="s">
        <v>514</v>
      </c>
      <c r="AB45" s="72">
        <v>3000</v>
      </c>
    </row>
    <row r="46" spans="17:28" ht="15.5" x14ac:dyDescent="0.45">
      <c r="Q46" s="79"/>
      <c r="R46" s="80"/>
      <c r="S46" s="71"/>
      <c r="T46" s="69"/>
      <c r="U46" s="81"/>
      <c r="V46" s="71"/>
      <c r="W46" s="69"/>
      <c r="X46" s="76"/>
      <c r="Y46" s="77"/>
      <c r="Z46" s="76"/>
      <c r="AA46" s="77"/>
      <c r="AB46" s="77"/>
    </row>
    <row r="47" spans="17:28" ht="15.5" x14ac:dyDescent="0.45">
      <c r="Q47" s="69" t="s">
        <v>535</v>
      </c>
      <c r="R47" s="70">
        <v>1.4E-2</v>
      </c>
      <c r="S47" s="71" t="s">
        <v>510</v>
      </c>
      <c r="T47" s="72">
        <v>0</v>
      </c>
      <c r="U47" s="73">
        <v>1.4E-2</v>
      </c>
      <c r="V47" s="71" t="s">
        <v>510</v>
      </c>
      <c r="W47" s="72">
        <v>0</v>
      </c>
      <c r="X47" s="74">
        <v>2200</v>
      </c>
      <c r="Y47" s="72">
        <v>4400</v>
      </c>
      <c r="Z47" s="74">
        <v>1144</v>
      </c>
      <c r="AA47" s="72">
        <v>2288</v>
      </c>
      <c r="AB47" s="72">
        <v>1144</v>
      </c>
    </row>
    <row r="48" spans="17:28" ht="15.5" x14ac:dyDescent="0.45">
      <c r="Q48" s="69" t="s">
        <v>536</v>
      </c>
      <c r="R48" s="70">
        <v>3.2000000000000001E-2</v>
      </c>
      <c r="S48" s="71" t="s">
        <v>510</v>
      </c>
      <c r="T48" s="72">
        <v>2400</v>
      </c>
      <c r="U48" s="73">
        <v>3.2000000000000001E-2</v>
      </c>
      <c r="V48" s="71" t="s">
        <v>510</v>
      </c>
      <c r="W48" s="72">
        <v>4800</v>
      </c>
      <c r="X48" s="76"/>
      <c r="Y48" s="77"/>
      <c r="Z48" s="76"/>
      <c r="AA48" s="77"/>
      <c r="AB48" s="77"/>
    </row>
    <row r="49" spans="17:28" ht="15.5" x14ac:dyDescent="0.45">
      <c r="Q49" s="79"/>
      <c r="R49" s="70">
        <v>5.5E-2</v>
      </c>
      <c r="S49" s="71" t="s">
        <v>510</v>
      </c>
      <c r="T49" s="72">
        <v>4800</v>
      </c>
      <c r="U49" s="73">
        <v>5.5E-2</v>
      </c>
      <c r="V49" s="71" t="s">
        <v>510</v>
      </c>
      <c r="W49" s="72">
        <v>9600</v>
      </c>
      <c r="X49" s="76"/>
      <c r="Y49" s="77"/>
      <c r="Z49" s="76"/>
      <c r="AA49" s="77"/>
      <c r="AB49" s="77"/>
    </row>
    <row r="50" spans="17:28" ht="15.5" x14ac:dyDescent="0.45">
      <c r="Q50" s="79"/>
      <c r="R50" s="70">
        <v>6.4000000000000001E-2</v>
      </c>
      <c r="S50" s="71" t="s">
        <v>510</v>
      </c>
      <c r="T50" s="72">
        <v>9600</v>
      </c>
      <c r="U50" s="73">
        <v>6.4000000000000001E-2</v>
      </c>
      <c r="V50" s="71" t="s">
        <v>510</v>
      </c>
      <c r="W50" s="72">
        <v>19200</v>
      </c>
      <c r="X50" s="76"/>
      <c r="Y50" s="77"/>
      <c r="Z50" s="76"/>
      <c r="AA50" s="77"/>
      <c r="AB50" s="77"/>
    </row>
    <row r="51" spans="17:28" ht="15.5" x14ac:dyDescent="0.45">
      <c r="Q51" s="79"/>
      <c r="R51" s="70">
        <v>6.8000000000000005E-2</v>
      </c>
      <c r="S51" s="71" t="s">
        <v>510</v>
      </c>
      <c r="T51" s="72">
        <v>14400</v>
      </c>
      <c r="U51" s="73">
        <v>6.8000000000000005E-2</v>
      </c>
      <c r="V51" s="71" t="s">
        <v>510</v>
      </c>
      <c r="W51" s="72">
        <v>28800</v>
      </c>
      <c r="X51" s="76"/>
      <c r="Y51" s="77"/>
      <c r="Z51" s="76"/>
      <c r="AA51" s="77"/>
      <c r="AB51" s="77"/>
    </row>
    <row r="52" spans="17:28" ht="15.5" x14ac:dyDescent="0.45">
      <c r="Q52" s="79"/>
      <c r="R52" s="70">
        <v>7.1999999999999995E-2</v>
      </c>
      <c r="S52" s="71" t="s">
        <v>510</v>
      </c>
      <c r="T52" s="72">
        <v>19200</v>
      </c>
      <c r="U52" s="73">
        <v>7.1999999999999995E-2</v>
      </c>
      <c r="V52" s="71" t="s">
        <v>510</v>
      </c>
      <c r="W52" s="72">
        <v>38400</v>
      </c>
      <c r="X52" s="76"/>
      <c r="Y52" s="77"/>
      <c r="Z52" s="76"/>
      <c r="AA52" s="77"/>
      <c r="AB52" s="77"/>
    </row>
    <row r="53" spans="17:28" ht="15.5" x14ac:dyDescent="0.45">
      <c r="Q53" s="79"/>
      <c r="R53" s="70">
        <v>7.5999999999999998E-2</v>
      </c>
      <c r="S53" s="71" t="s">
        <v>510</v>
      </c>
      <c r="T53" s="72">
        <v>24000</v>
      </c>
      <c r="U53" s="73">
        <v>7.5999999999999998E-2</v>
      </c>
      <c r="V53" s="71" t="s">
        <v>510</v>
      </c>
      <c r="W53" s="72">
        <v>48000</v>
      </c>
      <c r="X53" s="76"/>
      <c r="Y53" s="77"/>
      <c r="Z53" s="76"/>
      <c r="AA53" s="77"/>
      <c r="AB53" s="77"/>
    </row>
    <row r="54" spans="17:28" ht="15.5" x14ac:dyDescent="0.45">
      <c r="Q54" s="79"/>
      <c r="R54" s="70">
        <v>7.9000000000000001E-2</v>
      </c>
      <c r="S54" s="71" t="s">
        <v>510</v>
      </c>
      <c r="T54" s="72">
        <v>36000</v>
      </c>
      <c r="U54" s="73">
        <v>7.9000000000000001E-2</v>
      </c>
      <c r="V54" s="71" t="s">
        <v>510</v>
      </c>
      <c r="W54" s="72">
        <v>72000</v>
      </c>
      <c r="X54" s="76"/>
      <c r="Y54" s="77"/>
      <c r="Z54" s="76"/>
      <c r="AA54" s="77"/>
      <c r="AB54" s="77"/>
    </row>
    <row r="55" spans="17:28" ht="15.5" x14ac:dyDescent="0.45">
      <c r="Q55" s="79"/>
      <c r="R55" s="70">
        <v>8.2500000000000004E-2</v>
      </c>
      <c r="S55" s="71" t="s">
        <v>510</v>
      </c>
      <c r="T55" s="72">
        <v>48000</v>
      </c>
      <c r="U55" s="73">
        <v>8.2500000000000004E-2</v>
      </c>
      <c r="V55" s="71" t="s">
        <v>510</v>
      </c>
      <c r="W55" s="72">
        <v>96000</v>
      </c>
      <c r="X55" s="76"/>
      <c r="Y55" s="77"/>
      <c r="Z55" s="76"/>
      <c r="AA55" s="77"/>
      <c r="AB55" s="77"/>
    </row>
    <row r="56" spans="17:28" ht="15.5" x14ac:dyDescent="0.45">
      <c r="Q56" s="79"/>
      <c r="R56" s="70">
        <v>0.09</v>
      </c>
      <c r="S56" s="71" t="s">
        <v>510</v>
      </c>
      <c r="T56" s="72">
        <v>150000</v>
      </c>
      <c r="U56" s="73">
        <v>0.09</v>
      </c>
      <c r="V56" s="71" t="s">
        <v>510</v>
      </c>
      <c r="W56" s="72">
        <v>300000</v>
      </c>
      <c r="X56" s="76"/>
      <c r="Y56" s="77"/>
      <c r="Z56" s="76"/>
      <c r="AA56" s="77"/>
      <c r="AB56" s="77"/>
    </row>
    <row r="57" spans="17:28" ht="15.5" x14ac:dyDescent="0.45">
      <c r="Q57" s="79"/>
      <c r="R57" s="70">
        <v>0.1</v>
      </c>
      <c r="S57" s="71" t="s">
        <v>510</v>
      </c>
      <c r="T57" s="72">
        <v>175000</v>
      </c>
      <c r="U57" s="73">
        <v>0.1</v>
      </c>
      <c r="V57" s="71" t="s">
        <v>510</v>
      </c>
      <c r="W57" s="72">
        <v>350000</v>
      </c>
      <c r="X57" s="76"/>
      <c r="Y57" s="77"/>
      <c r="Z57" s="76"/>
      <c r="AA57" s="77"/>
      <c r="AB57" s="77"/>
    </row>
    <row r="58" spans="17:28" ht="15.5" x14ac:dyDescent="0.45">
      <c r="Q58" s="79"/>
      <c r="R58" s="70">
        <v>0.11</v>
      </c>
      <c r="S58" s="71" t="s">
        <v>510</v>
      </c>
      <c r="T58" s="72">
        <v>200000</v>
      </c>
      <c r="U58" s="73">
        <v>0.11</v>
      </c>
      <c r="V58" s="71" t="s">
        <v>510</v>
      </c>
      <c r="W58" s="72">
        <v>400000</v>
      </c>
      <c r="X58" s="76"/>
      <c r="Y58" s="77"/>
      <c r="Z58" s="76"/>
      <c r="AA58" s="77"/>
      <c r="AB58" s="77"/>
    </row>
    <row r="59" spans="17:28" ht="15.5" x14ac:dyDescent="0.45">
      <c r="Q59" s="79"/>
      <c r="R59" s="80"/>
      <c r="S59" s="71"/>
      <c r="T59" s="69"/>
      <c r="U59" s="81"/>
      <c r="V59" s="71"/>
      <c r="W59" s="69"/>
      <c r="X59" s="76"/>
      <c r="Y59" s="77"/>
      <c r="Z59" s="76"/>
      <c r="AA59" s="77"/>
      <c r="AB59" s="77"/>
    </row>
    <row r="60" spans="17:28" ht="15.5" x14ac:dyDescent="0.45">
      <c r="Q60" s="69" t="s">
        <v>537</v>
      </c>
      <c r="R60" s="89">
        <v>5.8000000000000003E-2</v>
      </c>
      <c r="S60" s="69" t="s">
        <v>510</v>
      </c>
      <c r="T60" s="72">
        <v>4489</v>
      </c>
      <c r="U60" s="89">
        <v>5.8000000000000003E-2</v>
      </c>
      <c r="V60" s="69" t="s">
        <v>510</v>
      </c>
      <c r="W60" s="72">
        <v>8978</v>
      </c>
      <c r="X60" s="74">
        <v>14600</v>
      </c>
      <c r="Y60" s="72">
        <v>29200</v>
      </c>
      <c r="Z60" s="76" t="s">
        <v>514</v>
      </c>
      <c r="AA60" s="77" t="s">
        <v>514</v>
      </c>
      <c r="AB60" s="77" t="s">
        <v>514</v>
      </c>
    </row>
    <row r="61" spans="17:28" ht="15.5" x14ac:dyDescent="0.45">
      <c r="Q61" s="79"/>
      <c r="R61" s="82"/>
      <c r="S61" s="71"/>
      <c r="T61" s="69"/>
      <c r="U61" s="81"/>
      <c r="V61" s="71"/>
      <c r="W61" s="69"/>
      <c r="X61" s="76"/>
      <c r="Y61" s="77"/>
      <c r="Z61" s="76"/>
      <c r="AA61" s="77"/>
      <c r="AB61" s="77"/>
    </row>
    <row r="62" spans="17:28" ht="15.5" x14ac:dyDescent="0.45">
      <c r="Q62" s="69" t="s">
        <v>538</v>
      </c>
      <c r="R62" s="70">
        <v>4.9500000000000002E-2</v>
      </c>
      <c r="S62" s="71" t="s">
        <v>510</v>
      </c>
      <c r="T62" s="72">
        <v>0</v>
      </c>
      <c r="U62" s="73">
        <v>4.9500000000000002E-2</v>
      </c>
      <c r="V62" s="71" t="s">
        <v>510</v>
      </c>
      <c r="W62" s="72">
        <v>0</v>
      </c>
      <c r="X62" s="76" t="s">
        <v>514</v>
      </c>
      <c r="Y62" s="77" t="s">
        <v>514</v>
      </c>
      <c r="Z62" s="74">
        <v>2775</v>
      </c>
      <c r="AA62" s="72">
        <v>5550</v>
      </c>
      <c r="AB62" s="72">
        <v>2775</v>
      </c>
    </row>
    <row r="63" spans="17:28" ht="15.5" x14ac:dyDescent="0.45">
      <c r="Q63" s="79"/>
      <c r="R63" s="80"/>
      <c r="S63" s="71"/>
      <c r="T63" s="69"/>
      <c r="U63" s="81"/>
      <c r="V63" s="71"/>
      <c r="W63" s="69"/>
      <c r="X63" s="76"/>
      <c r="Y63" s="77"/>
      <c r="Z63" s="76"/>
      <c r="AA63" s="77"/>
      <c r="AB63" s="77"/>
    </row>
    <row r="64" spans="17:28" ht="15.5" x14ac:dyDescent="0.45">
      <c r="Q64" s="69" t="s">
        <v>539</v>
      </c>
      <c r="R64" s="70">
        <v>3.0499999999999999E-2</v>
      </c>
      <c r="S64" s="71" t="s">
        <v>510</v>
      </c>
      <c r="T64" s="72">
        <v>0</v>
      </c>
      <c r="U64" s="73">
        <v>3.0499999999999999E-2</v>
      </c>
      <c r="V64" s="71" t="s">
        <v>510</v>
      </c>
      <c r="W64" s="72">
        <v>0</v>
      </c>
      <c r="X64" s="76" t="s">
        <v>514</v>
      </c>
      <c r="Y64" s="77" t="s">
        <v>514</v>
      </c>
      <c r="Z64" s="74">
        <v>1000</v>
      </c>
      <c r="AA64" s="72">
        <v>2000</v>
      </c>
      <c r="AB64" s="72">
        <v>1000</v>
      </c>
    </row>
    <row r="65" spans="17:28" ht="15.5" x14ac:dyDescent="0.45">
      <c r="Q65" s="79"/>
      <c r="R65" s="80"/>
      <c r="S65" s="71"/>
      <c r="T65" s="69"/>
      <c r="U65" s="81"/>
      <c r="V65" s="71"/>
      <c r="W65" s="69"/>
      <c r="X65" s="76"/>
      <c r="Y65" s="77"/>
      <c r="Z65" s="76"/>
      <c r="AA65" s="77"/>
      <c r="AB65" s="77"/>
    </row>
    <row r="66" spans="17:28" ht="15.5" x14ac:dyDescent="0.45">
      <c r="Q66" s="69" t="s">
        <v>540</v>
      </c>
      <c r="R66" s="70">
        <v>4.3999999999999997E-2</v>
      </c>
      <c r="S66" s="71" t="s">
        <v>510</v>
      </c>
      <c r="T66" s="72">
        <v>0</v>
      </c>
      <c r="U66" s="70">
        <v>4.3999999999999997E-2</v>
      </c>
      <c r="V66" s="71" t="s">
        <v>510</v>
      </c>
      <c r="W66" s="72">
        <v>0</v>
      </c>
      <c r="X66" s="76" t="s">
        <v>514</v>
      </c>
      <c r="Y66" s="77" t="s">
        <v>514</v>
      </c>
      <c r="Z66" s="77" t="s">
        <v>541</v>
      </c>
      <c r="AA66" s="77" t="s">
        <v>542</v>
      </c>
      <c r="AB66" s="77" t="s">
        <v>541</v>
      </c>
    </row>
    <row r="67" spans="17:28" ht="15.5" x14ac:dyDescent="0.45">
      <c r="Q67" s="69" t="s">
        <v>543</v>
      </c>
      <c r="R67" s="70">
        <v>4.82E-2</v>
      </c>
      <c r="S67" s="71" t="s">
        <v>510</v>
      </c>
      <c r="T67" s="72">
        <v>6210</v>
      </c>
      <c r="U67" s="70">
        <v>4.82E-2</v>
      </c>
      <c r="V67" s="71" t="s">
        <v>510</v>
      </c>
      <c r="W67" s="72">
        <v>12420</v>
      </c>
      <c r="X67" s="76"/>
      <c r="Y67" s="77"/>
      <c r="Z67" s="76"/>
      <c r="AA67" s="77"/>
      <c r="AB67" s="77"/>
    </row>
    <row r="68" spans="17:28" ht="15.5" x14ac:dyDescent="0.45">
      <c r="Q68" s="79"/>
      <c r="R68" s="70">
        <v>5.7000000000000002E-2</v>
      </c>
      <c r="S68" s="71" t="s">
        <v>510</v>
      </c>
      <c r="T68" s="72">
        <v>31050</v>
      </c>
      <c r="U68" s="70">
        <v>5.7000000000000002E-2</v>
      </c>
      <c r="V68" s="71" t="s">
        <v>510</v>
      </c>
      <c r="W68" s="72">
        <v>62100</v>
      </c>
      <c r="X68" s="76"/>
      <c r="Y68" s="77"/>
      <c r="Z68" s="76"/>
      <c r="AA68" s="77"/>
      <c r="AB68" s="77"/>
    </row>
    <row r="69" spans="17:28" ht="15.5" x14ac:dyDescent="0.45">
      <c r="Q69" s="79"/>
      <c r="R69" s="80"/>
      <c r="S69" s="71"/>
      <c r="T69" s="69"/>
      <c r="U69" s="81"/>
      <c r="V69" s="71"/>
      <c r="W69" s="69"/>
      <c r="X69" s="76"/>
      <c r="Y69" s="77"/>
      <c r="Z69" s="76"/>
      <c r="AA69" s="77"/>
      <c r="AB69" s="77"/>
    </row>
    <row r="70" spans="17:28" ht="15.5" x14ac:dyDescent="0.45">
      <c r="Q70" s="69" t="s">
        <v>544</v>
      </c>
      <c r="R70" s="70">
        <v>3.1E-2</v>
      </c>
      <c r="S70" s="71" t="s">
        <v>510</v>
      </c>
      <c r="T70" s="72">
        <v>0</v>
      </c>
      <c r="U70" s="73">
        <v>3.1E-2</v>
      </c>
      <c r="V70" s="71" t="s">
        <v>510</v>
      </c>
      <c r="W70" s="72">
        <v>0</v>
      </c>
      <c r="X70" s="74">
        <v>3500</v>
      </c>
      <c r="Y70" s="72">
        <v>8000</v>
      </c>
      <c r="Z70" s="74">
        <v>2250</v>
      </c>
      <c r="AA70" s="72">
        <v>4500</v>
      </c>
      <c r="AB70" s="72">
        <v>2250</v>
      </c>
    </row>
    <row r="71" spans="17:28" ht="15.5" x14ac:dyDescent="0.45">
      <c r="Q71" s="69" t="s">
        <v>545</v>
      </c>
      <c r="R71" s="70">
        <v>5.2499999999999998E-2</v>
      </c>
      <c r="S71" s="71" t="s">
        <v>510</v>
      </c>
      <c r="T71" s="72">
        <v>15000</v>
      </c>
      <c r="U71" s="73">
        <v>5.2499999999999998E-2</v>
      </c>
      <c r="V71" s="71" t="s">
        <v>510</v>
      </c>
      <c r="W71" s="72">
        <v>30000</v>
      </c>
      <c r="X71" s="76"/>
      <c r="Y71" s="77"/>
      <c r="Z71" s="76"/>
      <c r="AA71" s="77"/>
      <c r="AB71" s="77"/>
    </row>
    <row r="72" spans="17:28" ht="15.5" x14ac:dyDescent="0.45">
      <c r="Q72" s="79"/>
      <c r="R72" s="70">
        <v>5.7000000000000002E-2</v>
      </c>
      <c r="S72" s="71" t="s">
        <v>510</v>
      </c>
      <c r="T72" s="72">
        <v>30000</v>
      </c>
      <c r="U72" s="73">
        <v>5.7000000000000002E-2</v>
      </c>
      <c r="V72" s="71" t="s">
        <v>510</v>
      </c>
      <c r="W72" s="72">
        <v>60000</v>
      </c>
      <c r="X72" s="76"/>
      <c r="Y72" s="77"/>
      <c r="Z72" s="76"/>
      <c r="AA72" s="77"/>
      <c r="AB72" s="77"/>
    </row>
    <row r="73" spans="17:28" ht="15.5" x14ac:dyDescent="0.45">
      <c r="Q73" s="79"/>
      <c r="R73" s="80"/>
      <c r="S73" s="71"/>
      <c r="T73" s="69"/>
      <c r="U73" s="81"/>
      <c r="V73" s="71"/>
      <c r="W73" s="69"/>
      <c r="X73" s="76"/>
      <c r="Y73" s="77"/>
      <c r="Z73" s="76"/>
      <c r="AA73" s="77"/>
      <c r="AB73" s="77"/>
    </row>
    <row r="74" spans="17:28" ht="15.5" x14ac:dyDescent="0.45">
      <c r="Q74" s="69" t="s">
        <v>546</v>
      </c>
      <c r="R74" s="70">
        <v>0.04</v>
      </c>
      <c r="S74" s="71" t="s">
        <v>510</v>
      </c>
      <c r="T74" s="72">
        <v>0</v>
      </c>
      <c r="U74" s="73">
        <v>0.04</v>
      </c>
      <c r="V74" s="71" t="s">
        <v>510</v>
      </c>
      <c r="W74" s="72">
        <v>0</v>
      </c>
      <c r="X74" s="74">
        <v>3160</v>
      </c>
      <c r="Y74" s="72">
        <v>6320</v>
      </c>
      <c r="Z74" s="76" t="s">
        <v>514</v>
      </c>
      <c r="AA74" s="77" t="s">
        <v>514</v>
      </c>
      <c r="AB74" s="77" t="s">
        <v>514</v>
      </c>
    </row>
    <row r="75" spans="17:28" ht="15.5" x14ac:dyDescent="0.45">
      <c r="Q75" s="69" t="s">
        <v>547</v>
      </c>
      <c r="R75" s="80"/>
      <c r="S75" s="71"/>
      <c r="T75" s="69"/>
      <c r="U75" s="81"/>
      <c r="V75" s="71"/>
      <c r="W75" s="69"/>
      <c r="X75" s="76"/>
      <c r="Y75" s="77"/>
      <c r="Z75" s="76"/>
      <c r="AA75" s="77"/>
      <c r="AB75" s="77"/>
    </row>
    <row r="76" spans="17:28" ht="15.5" x14ac:dyDescent="0.45">
      <c r="Q76" s="79"/>
      <c r="R76" s="80"/>
      <c r="S76" s="71"/>
      <c r="T76" s="69"/>
      <c r="U76" s="81"/>
      <c r="V76" s="71"/>
      <c r="W76" s="69"/>
      <c r="X76" s="76"/>
      <c r="Y76" s="77"/>
      <c r="Z76" s="76"/>
      <c r="AA76" s="77"/>
      <c r="AB76" s="77"/>
    </row>
    <row r="77" spans="17:28" ht="15.5" x14ac:dyDescent="0.45">
      <c r="Q77" s="69" t="s">
        <v>548</v>
      </c>
      <c r="R77" s="73">
        <v>1.8499999999999999E-2</v>
      </c>
      <c r="S77" s="71" t="s">
        <v>510</v>
      </c>
      <c r="T77" s="72">
        <v>0</v>
      </c>
      <c r="U77" s="73">
        <v>1.8499999999999999E-2</v>
      </c>
      <c r="V77" s="71" t="s">
        <v>510</v>
      </c>
      <c r="W77" s="72">
        <v>0</v>
      </c>
      <c r="X77" s="76" t="s">
        <v>514</v>
      </c>
      <c r="Y77" s="77" t="s">
        <v>514</v>
      </c>
      <c r="Z77" s="74">
        <v>4500</v>
      </c>
      <c r="AA77" s="72">
        <v>9000</v>
      </c>
      <c r="AB77" s="72">
        <v>1000</v>
      </c>
    </row>
    <row r="78" spans="17:28" ht="15.5" x14ac:dyDescent="0.45">
      <c r="Q78" s="69" t="s">
        <v>549</v>
      </c>
      <c r="R78" s="73">
        <v>3.5000000000000003E-2</v>
      </c>
      <c r="S78" s="71" t="s">
        <v>510</v>
      </c>
      <c r="T78" s="72">
        <v>12500</v>
      </c>
      <c r="U78" s="73">
        <v>3.5000000000000003E-2</v>
      </c>
      <c r="V78" s="71" t="s">
        <v>510</v>
      </c>
      <c r="W78" s="72">
        <v>25000</v>
      </c>
      <c r="X78" s="76"/>
      <c r="Y78" s="77"/>
      <c r="Z78" s="76"/>
      <c r="AA78" s="77"/>
      <c r="AB78" s="77"/>
    </row>
    <row r="79" spans="17:28" ht="15.5" x14ac:dyDescent="0.45">
      <c r="Q79" s="79"/>
      <c r="R79" s="73">
        <v>4.2450000000000002E-2</v>
      </c>
      <c r="S79" s="71" t="s">
        <v>510</v>
      </c>
      <c r="T79" s="72">
        <v>50000</v>
      </c>
      <c r="U79" s="73">
        <v>4.2450000000000002E-2</v>
      </c>
      <c r="V79" s="71" t="s">
        <v>510</v>
      </c>
      <c r="W79" s="72">
        <v>100000</v>
      </c>
      <c r="X79" s="76"/>
      <c r="Y79" s="77"/>
      <c r="Z79" s="76"/>
      <c r="AA79" s="77"/>
      <c r="AB79" s="77"/>
    </row>
    <row r="80" spans="17:28" ht="15.5" x14ac:dyDescent="0.45">
      <c r="Q80" s="79"/>
      <c r="R80" s="80"/>
      <c r="S80" s="71"/>
      <c r="T80" s="69"/>
      <c r="U80" s="81"/>
      <c r="V80" s="71"/>
      <c r="W80" s="69"/>
      <c r="X80" s="76"/>
      <c r="Y80" s="77"/>
      <c r="Z80" s="76"/>
      <c r="AA80" s="77"/>
      <c r="AB80" s="77"/>
    </row>
    <row r="81" spans="17:28" ht="15.5" x14ac:dyDescent="0.45">
      <c r="Q81" s="69" t="s">
        <v>550</v>
      </c>
      <c r="R81" s="70">
        <v>5.8000000000000003E-2</v>
      </c>
      <c r="S81" s="71" t="s">
        <v>510</v>
      </c>
      <c r="T81" s="72">
        <v>0</v>
      </c>
      <c r="U81" s="73">
        <v>5.8000000000000003E-2</v>
      </c>
      <c r="V81" s="71" t="s">
        <v>510</v>
      </c>
      <c r="W81" s="72">
        <v>0</v>
      </c>
      <c r="X81" s="74">
        <v>14600</v>
      </c>
      <c r="Y81" s="72">
        <v>29200</v>
      </c>
      <c r="Z81" s="74">
        <v>5000</v>
      </c>
      <c r="AA81" s="72">
        <v>10000</v>
      </c>
      <c r="AB81" s="77" t="s">
        <v>551</v>
      </c>
    </row>
    <row r="82" spans="17:28" ht="15.5" x14ac:dyDescent="0.45">
      <c r="Q82" s="69" t="s">
        <v>552</v>
      </c>
      <c r="R82" s="70">
        <v>6.7500000000000004E-2</v>
      </c>
      <c r="S82" s="71" t="s">
        <v>510</v>
      </c>
      <c r="T82" s="72">
        <v>26050</v>
      </c>
      <c r="U82" s="73">
        <v>6.7500000000000004E-2</v>
      </c>
      <c r="V82" s="71" t="s">
        <v>510</v>
      </c>
      <c r="W82" s="72">
        <v>52100</v>
      </c>
      <c r="X82" s="76"/>
      <c r="Y82" s="77"/>
      <c r="Z82" s="76"/>
      <c r="AA82" s="77"/>
      <c r="AB82" s="77"/>
    </row>
    <row r="83" spans="17:28" ht="15.5" x14ac:dyDescent="0.45">
      <c r="Q83" s="79"/>
      <c r="R83" s="70">
        <v>7.1499999999999994E-2</v>
      </c>
      <c r="S83" s="71" t="s">
        <v>510</v>
      </c>
      <c r="T83" s="72">
        <v>61600</v>
      </c>
      <c r="U83" s="73">
        <v>7.1499999999999994E-2</v>
      </c>
      <c r="V83" s="71" t="s">
        <v>510</v>
      </c>
      <c r="W83" s="72">
        <v>123250</v>
      </c>
      <c r="X83" s="76"/>
      <c r="Y83" s="77"/>
      <c r="Z83" s="76"/>
      <c r="AA83" s="77"/>
      <c r="AB83" s="77"/>
    </row>
    <row r="84" spans="17:28" ht="15.5" x14ac:dyDescent="0.45">
      <c r="Q84" s="79"/>
      <c r="R84" s="80"/>
      <c r="S84" s="71"/>
      <c r="T84" s="69"/>
      <c r="U84" s="81"/>
      <c r="V84" s="71"/>
      <c r="W84" s="69"/>
      <c r="X84" s="76"/>
      <c r="Y84" s="77"/>
      <c r="Z84" s="76"/>
      <c r="AA84" s="77"/>
      <c r="AB84" s="77"/>
    </row>
    <row r="85" spans="17:28" ht="15.5" x14ac:dyDescent="0.45">
      <c r="Q85" s="69" t="s">
        <v>553</v>
      </c>
      <c r="R85" s="70">
        <v>0.02</v>
      </c>
      <c r="S85" s="71" t="s">
        <v>510</v>
      </c>
      <c r="T85" s="72">
        <v>0</v>
      </c>
      <c r="U85" s="73">
        <v>0.02</v>
      </c>
      <c r="V85" s="71" t="s">
        <v>510</v>
      </c>
      <c r="W85" s="72">
        <v>0</v>
      </c>
      <c r="X85" s="74">
        <v>2550</v>
      </c>
      <c r="Y85" s="72">
        <v>5150</v>
      </c>
      <c r="Z85" s="74">
        <v>3200</v>
      </c>
      <c r="AA85" s="72">
        <v>6400</v>
      </c>
      <c r="AB85" s="72">
        <v>3200</v>
      </c>
    </row>
    <row r="86" spans="17:28" ht="15.5" x14ac:dyDescent="0.45">
      <c r="Q86" s="69" t="s">
        <v>554</v>
      </c>
      <c r="R86" s="70">
        <v>0.03</v>
      </c>
      <c r="S86" s="71" t="s">
        <v>510</v>
      </c>
      <c r="T86" s="72">
        <v>1000</v>
      </c>
      <c r="U86" s="73">
        <v>0.03</v>
      </c>
      <c r="V86" s="71" t="s">
        <v>510</v>
      </c>
      <c r="W86" s="72">
        <v>1000</v>
      </c>
      <c r="X86" s="76"/>
      <c r="Y86" s="77"/>
      <c r="Z86" s="76"/>
      <c r="AA86" s="77"/>
      <c r="AB86" s="77"/>
    </row>
    <row r="87" spans="17:28" ht="15.5" x14ac:dyDescent="0.45">
      <c r="Q87" s="90"/>
      <c r="R87" s="70">
        <v>0.04</v>
      </c>
      <c r="S87" s="71" t="s">
        <v>510</v>
      </c>
      <c r="T87" s="72">
        <v>2000</v>
      </c>
      <c r="U87" s="73">
        <v>0.04</v>
      </c>
      <c r="V87" s="71" t="s">
        <v>510</v>
      </c>
      <c r="W87" s="72">
        <v>2000</v>
      </c>
      <c r="X87" s="76"/>
      <c r="Y87" s="77"/>
      <c r="Z87" s="76"/>
      <c r="AA87" s="77"/>
      <c r="AB87" s="77"/>
    </row>
    <row r="88" spans="17:28" ht="15.5" x14ac:dyDescent="0.45">
      <c r="Q88" s="79"/>
      <c r="R88" s="70">
        <v>4.7500000000000001E-2</v>
      </c>
      <c r="S88" s="71" t="s">
        <v>510</v>
      </c>
      <c r="T88" s="72">
        <v>3000</v>
      </c>
      <c r="U88" s="73">
        <v>4.7500000000000001E-2</v>
      </c>
      <c r="V88" s="71" t="s">
        <v>510</v>
      </c>
      <c r="W88" s="72">
        <v>3000</v>
      </c>
      <c r="X88" s="76"/>
      <c r="Y88" s="77"/>
      <c r="Z88" s="76"/>
      <c r="AA88" s="77"/>
      <c r="AB88" s="77"/>
    </row>
    <row r="89" spans="17:28" ht="15.5" x14ac:dyDescent="0.45">
      <c r="Q89" s="79"/>
      <c r="R89" s="70">
        <v>0.05</v>
      </c>
      <c r="S89" s="71" t="s">
        <v>510</v>
      </c>
      <c r="T89" s="72">
        <v>100000</v>
      </c>
      <c r="U89" s="73">
        <v>0.05</v>
      </c>
      <c r="V89" s="71" t="s">
        <v>510</v>
      </c>
      <c r="W89" s="72">
        <v>150000</v>
      </c>
      <c r="X89" s="76"/>
      <c r="Y89" s="77"/>
      <c r="Z89" s="76"/>
      <c r="AA89" s="77"/>
      <c r="AB89" s="77"/>
    </row>
    <row r="90" spans="17:28" ht="15.5" x14ac:dyDescent="0.45">
      <c r="Q90" s="79"/>
      <c r="R90" s="70">
        <v>5.2499999999999998E-2</v>
      </c>
      <c r="S90" s="71" t="s">
        <v>510</v>
      </c>
      <c r="T90" s="72">
        <v>125000</v>
      </c>
      <c r="U90" s="73">
        <v>5.2499999999999998E-2</v>
      </c>
      <c r="V90" s="71" t="s">
        <v>510</v>
      </c>
      <c r="W90" s="72">
        <v>175000</v>
      </c>
      <c r="X90" s="76"/>
      <c r="Y90" s="77"/>
      <c r="Z90" s="76"/>
      <c r="AA90" s="77"/>
      <c r="AB90" s="77"/>
    </row>
    <row r="91" spans="17:28" ht="15.5" x14ac:dyDescent="0.45">
      <c r="Q91" s="79"/>
      <c r="R91" s="70">
        <v>5.5E-2</v>
      </c>
      <c r="S91" s="71" t="s">
        <v>510</v>
      </c>
      <c r="T91" s="72">
        <v>150000</v>
      </c>
      <c r="U91" s="73">
        <v>5.5E-2</v>
      </c>
      <c r="V91" s="71" t="s">
        <v>510</v>
      </c>
      <c r="W91" s="72">
        <v>225000</v>
      </c>
      <c r="X91" s="76"/>
      <c r="Y91" s="77"/>
      <c r="Z91" s="76"/>
      <c r="AA91" s="77"/>
      <c r="AB91" s="77"/>
    </row>
    <row r="92" spans="17:28" ht="15.5" x14ac:dyDescent="0.45">
      <c r="Q92" s="79"/>
      <c r="R92" s="70">
        <v>5.7500000000000002E-2</v>
      </c>
      <c r="S92" s="71" t="s">
        <v>510</v>
      </c>
      <c r="T92" s="72">
        <v>250000</v>
      </c>
      <c r="U92" s="73">
        <v>5.7500000000000002E-2</v>
      </c>
      <c r="V92" s="71" t="s">
        <v>510</v>
      </c>
      <c r="W92" s="72">
        <v>300000</v>
      </c>
      <c r="X92" s="76"/>
      <c r="Y92" s="77"/>
      <c r="Z92" s="76"/>
      <c r="AA92" s="77"/>
      <c r="AB92" s="77"/>
    </row>
    <row r="93" spans="17:28" ht="15.5" x14ac:dyDescent="0.45">
      <c r="Q93" s="79"/>
      <c r="R93" s="80"/>
      <c r="S93" s="71"/>
      <c r="T93" s="69"/>
      <c r="U93" s="81"/>
      <c r="V93" s="71"/>
      <c r="W93" s="69"/>
      <c r="X93" s="76"/>
      <c r="Y93" s="77"/>
      <c r="Z93" s="76"/>
      <c r="AA93" s="77"/>
      <c r="AB93" s="77"/>
    </row>
    <row r="94" spans="17:28" ht="15.5" x14ac:dyDescent="0.45">
      <c r="Q94" s="69" t="s">
        <v>555</v>
      </c>
      <c r="R94" s="73">
        <v>0.05</v>
      </c>
      <c r="S94" s="69" t="s">
        <v>510</v>
      </c>
      <c r="T94" s="72">
        <v>0</v>
      </c>
      <c r="U94" s="73">
        <v>0.05</v>
      </c>
      <c r="V94" s="69" t="s">
        <v>510</v>
      </c>
      <c r="W94" s="72">
        <v>0</v>
      </c>
      <c r="X94" s="76" t="s">
        <v>514</v>
      </c>
      <c r="Y94" s="77" t="s">
        <v>514</v>
      </c>
      <c r="Z94" s="74">
        <v>4400</v>
      </c>
      <c r="AA94" s="72">
        <v>8800</v>
      </c>
      <c r="AB94" s="72">
        <v>1000</v>
      </c>
    </row>
    <row r="95" spans="17:28" ht="15.5" x14ac:dyDescent="0.45">
      <c r="Q95" s="79"/>
      <c r="R95" s="73">
        <v>0.09</v>
      </c>
      <c r="S95" s="69" t="s">
        <v>510</v>
      </c>
      <c r="T95" s="87">
        <v>1000000</v>
      </c>
      <c r="U95" s="73">
        <v>0.09</v>
      </c>
      <c r="V95" s="69" t="s">
        <v>510</v>
      </c>
      <c r="W95" s="87">
        <v>1000000</v>
      </c>
      <c r="X95" s="76"/>
      <c r="Y95" s="77"/>
      <c r="Z95" s="76"/>
      <c r="AA95" s="77"/>
      <c r="AB95" s="77"/>
    </row>
    <row r="96" spans="17:28" ht="15.5" x14ac:dyDescent="0.45">
      <c r="Q96" s="79"/>
      <c r="R96" s="80"/>
      <c r="S96" s="71"/>
      <c r="T96" s="69"/>
      <c r="U96" s="81"/>
      <c r="V96" s="71"/>
      <c r="W96" s="69"/>
      <c r="X96" s="76"/>
      <c r="Y96" s="77"/>
      <c r="Z96" s="76"/>
      <c r="AA96" s="77"/>
      <c r="AB96" s="77"/>
    </row>
    <row r="97" spans="17:28" ht="15.5" x14ac:dyDescent="0.45">
      <c r="Q97" s="69" t="s">
        <v>556</v>
      </c>
      <c r="R97" s="70">
        <v>4.2500000000000003E-2</v>
      </c>
      <c r="S97" s="69" t="s">
        <v>510</v>
      </c>
      <c r="T97" s="72">
        <v>0</v>
      </c>
      <c r="U97" s="73">
        <v>4.2500000000000003E-2</v>
      </c>
      <c r="V97" s="69" t="s">
        <v>510</v>
      </c>
      <c r="W97" s="72">
        <v>0</v>
      </c>
      <c r="X97" s="76" t="s">
        <v>514</v>
      </c>
      <c r="Y97" s="77" t="s">
        <v>514</v>
      </c>
      <c r="Z97" s="74">
        <v>5600</v>
      </c>
      <c r="AA97" s="72">
        <v>11200</v>
      </c>
      <c r="AB97" s="72">
        <v>5600</v>
      </c>
    </row>
    <row r="98" spans="17:28" ht="15.5" x14ac:dyDescent="0.45">
      <c r="Q98" s="79"/>
      <c r="R98" s="80"/>
      <c r="S98" s="71"/>
      <c r="T98" s="69"/>
      <c r="U98" s="81"/>
      <c r="V98" s="71"/>
      <c r="W98" s="91"/>
      <c r="X98" s="76"/>
      <c r="Y98" s="77"/>
      <c r="Z98" s="76"/>
      <c r="AA98" s="69"/>
      <c r="AB98" s="77"/>
    </row>
    <row r="99" spans="17:28" ht="15.5" x14ac:dyDescent="0.45">
      <c r="Q99" s="69" t="s">
        <v>557</v>
      </c>
      <c r="R99" s="70">
        <v>5.3499999999999999E-2</v>
      </c>
      <c r="S99" s="71" t="s">
        <v>510</v>
      </c>
      <c r="T99" s="72">
        <v>0</v>
      </c>
      <c r="U99" s="73">
        <v>5.3499999999999999E-2</v>
      </c>
      <c r="V99" s="71" t="s">
        <v>510</v>
      </c>
      <c r="W99" s="72">
        <v>0</v>
      </c>
      <c r="X99" s="74">
        <v>14575</v>
      </c>
      <c r="Y99" s="72">
        <v>29150</v>
      </c>
      <c r="Z99" s="74" t="s">
        <v>514</v>
      </c>
      <c r="AA99" s="72" t="s">
        <v>514</v>
      </c>
      <c r="AB99" s="72">
        <v>5050</v>
      </c>
    </row>
    <row r="100" spans="17:28" ht="15.5" x14ac:dyDescent="0.45">
      <c r="Q100" s="69" t="s">
        <v>558</v>
      </c>
      <c r="R100" s="70">
        <v>6.8000000000000005E-2</v>
      </c>
      <c r="S100" s="71" t="s">
        <v>510</v>
      </c>
      <c r="T100" s="72">
        <v>31690</v>
      </c>
      <c r="U100" s="73">
        <v>6.8000000000000005E-2</v>
      </c>
      <c r="V100" s="71" t="s">
        <v>510</v>
      </c>
      <c r="W100" s="72">
        <v>46330</v>
      </c>
      <c r="X100" s="76"/>
      <c r="Y100" s="77"/>
      <c r="Z100" s="76"/>
      <c r="AA100" s="77"/>
      <c r="AB100" s="77"/>
    </row>
    <row r="101" spans="17:28" ht="15.5" x14ac:dyDescent="0.45">
      <c r="Q101" s="79"/>
      <c r="R101" s="70">
        <v>7.85E-2</v>
      </c>
      <c r="S101" s="71" t="s">
        <v>510</v>
      </c>
      <c r="T101" s="72">
        <v>104090</v>
      </c>
      <c r="U101" s="73">
        <v>7.85E-2</v>
      </c>
      <c r="V101" s="71" t="s">
        <v>510</v>
      </c>
      <c r="W101" s="72">
        <v>184040</v>
      </c>
      <c r="X101" s="76"/>
      <c r="Y101" s="77"/>
      <c r="Z101" s="76"/>
      <c r="AA101" s="77"/>
      <c r="AB101" s="77"/>
    </row>
    <row r="102" spans="17:28" ht="15.5" x14ac:dyDescent="0.45">
      <c r="Q102" s="79"/>
      <c r="R102" s="70">
        <v>9.8500000000000004E-2</v>
      </c>
      <c r="S102" s="71" t="s">
        <v>510</v>
      </c>
      <c r="T102" s="72">
        <v>193240</v>
      </c>
      <c r="U102" s="73">
        <v>9.8500000000000004E-2</v>
      </c>
      <c r="V102" s="71" t="s">
        <v>510</v>
      </c>
      <c r="W102" s="72">
        <v>321450</v>
      </c>
      <c r="X102" s="76"/>
      <c r="Y102" s="77"/>
      <c r="Z102" s="76"/>
      <c r="AA102" s="77"/>
      <c r="AB102" s="77"/>
    </row>
    <row r="103" spans="17:28" ht="15.5" x14ac:dyDescent="0.45">
      <c r="Q103" s="79"/>
      <c r="R103" s="80"/>
      <c r="S103" s="71"/>
      <c r="T103" s="69"/>
      <c r="U103" s="81"/>
      <c r="V103" s="71"/>
      <c r="W103" s="69"/>
      <c r="X103" s="76"/>
      <c r="Y103" s="77"/>
      <c r="Z103" s="76"/>
      <c r="AA103" s="77"/>
      <c r="AB103" s="77"/>
    </row>
    <row r="104" spans="17:28" ht="15.5" x14ac:dyDescent="0.45">
      <c r="Q104" s="69" t="s">
        <v>559</v>
      </c>
      <c r="R104" s="70">
        <v>4.7E-2</v>
      </c>
      <c r="S104" s="71" t="s">
        <v>510</v>
      </c>
      <c r="T104" s="72">
        <v>10000</v>
      </c>
      <c r="U104" s="73">
        <v>4.7E-2</v>
      </c>
      <c r="V104" s="71" t="s">
        <v>510</v>
      </c>
      <c r="W104" s="72">
        <v>10000</v>
      </c>
      <c r="X104" s="74">
        <v>2300</v>
      </c>
      <c r="Y104" s="72">
        <v>4600</v>
      </c>
      <c r="Z104" s="74">
        <v>6000</v>
      </c>
      <c r="AA104" s="72">
        <v>12000</v>
      </c>
      <c r="AB104" s="72">
        <v>1500</v>
      </c>
    </row>
    <row r="105" spans="17:28" ht="15.5" x14ac:dyDescent="0.45">
      <c r="Q105" s="79"/>
      <c r="R105" s="71"/>
      <c r="S105" s="71"/>
      <c r="T105" s="69"/>
      <c r="U105" s="69"/>
      <c r="V105" s="71"/>
      <c r="W105" s="69"/>
      <c r="X105" s="76"/>
      <c r="Y105" s="77"/>
      <c r="Z105" s="76"/>
      <c r="AA105" s="77"/>
      <c r="AB105" s="77"/>
    </row>
    <row r="106" spans="17:28" ht="15.5" x14ac:dyDescent="0.45">
      <c r="Q106" s="69" t="s">
        <v>560</v>
      </c>
      <c r="R106" s="70">
        <v>0.02</v>
      </c>
      <c r="S106" s="71" t="s">
        <v>510</v>
      </c>
      <c r="T106" s="72">
        <v>1273</v>
      </c>
      <c r="U106" s="73">
        <v>0.02</v>
      </c>
      <c r="V106" s="71" t="s">
        <v>510</v>
      </c>
      <c r="W106" s="72">
        <v>1207</v>
      </c>
      <c r="X106" s="74">
        <v>14600</v>
      </c>
      <c r="Y106" s="72">
        <v>29200</v>
      </c>
      <c r="Z106" s="76" t="s">
        <v>561</v>
      </c>
      <c r="AA106" s="77" t="s">
        <v>561</v>
      </c>
      <c r="AB106" s="77" t="s">
        <v>561</v>
      </c>
    </row>
    <row r="107" spans="17:28" ht="15.5" x14ac:dyDescent="0.45">
      <c r="Q107" s="69" t="s">
        <v>562</v>
      </c>
      <c r="R107" s="70">
        <v>2.5000000000000001E-2</v>
      </c>
      <c r="S107" s="71" t="s">
        <v>510</v>
      </c>
      <c r="T107" s="72">
        <v>2546</v>
      </c>
      <c r="U107" s="73">
        <v>2.5000000000000001E-2</v>
      </c>
      <c r="V107" s="71" t="s">
        <v>510</v>
      </c>
      <c r="W107" s="72">
        <v>2414</v>
      </c>
      <c r="X107" s="76"/>
      <c r="Y107" s="77"/>
      <c r="Z107" s="76"/>
      <c r="AA107" s="77"/>
      <c r="AB107" s="70"/>
    </row>
    <row r="108" spans="17:28" ht="15.5" x14ac:dyDescent="0.45">
      <c r="Q108" s="79"/>
      <c r="R108" s="70">
        <v>0.03</v>
      </c>
      <c r="S108" s="71" t="s">
        <v>510</v>
      </c>
      <c r="T108" s="72">
        <v>3819</v>
      </c>
      <c r="U108" s="73">
        <v>0.03</v>
      </c>
      <c r="V108" s="71" t="s">
        <v>510</v>
      </c>
      <c r="W108" s="72">
        <v>3621</v>
      </c>
      <c r="X108" s="76"/>
      <c r="Y108" s="77"/>
      <c r="Z108" s="76"/>
      <c r="AA108" s="77"/>
      <c r="AB108" s="70"/>
    </row>
    <row r="109" spans="17:28" ht="15.5" x14ac:dyDescent="0.45">
      <c r="Q109" s="79"/>
      <c r="R109" s="70">
        <v>3.5000000000000003E-2</v>
      </c>
      <c r="S109" s="71" t="s">
        <v>510</v>
      </c>
      <c r="T109" s="72">
        <v>5092</v>
      </c>
      <c r="U109" s="73">
        <v>3.5000000000000003E-2</v>
      </c>
      <c r="V109" s="71" t="s">
        <v>510</v>
      </c>
      <c r="W109" s="72">
        <v>4828</v>
      </c>
      <c r="X109" s="76"/>
      <c r="Y109" s="77"/>
      <c r="Z109" s="76"/>
      <c r="AA109" s="77"/>
      <c r="AB109" s="70"/>
    </row>
    <row r="110" spans="17:28" ht="15.5" x14ac:dyDescent="0.45">
      <c r="Q110" s="79"/>
      <c r="R110" s="70">
        <v>0.04</v>
      </c>
      <c r="S110" s="71" t="s">
        <v>510</v>
      </c>
      <c r="T110" s="72">
        <v>6365</v>
      </c>
      <c r="U110" s="73">
        <v>0.04</v>
      </c>
      <c r="V110" s="71" t="s">
        <v>510</v>
      </c>
      <c r="W110" s="72">
        <v>6035</v>
      </c>
      <c r="X110" s="76"/>
      <c r="Y110" s="77"/>
      <c r="Z110" s="76"/>
      <c r="AA110" s="77"/>
      <c r="AB110" s="70"/>
    </row>
    <row r="111" spans="17:28" ht="15.5" x14ac:dyDescent="0.45">
      <c r="Q111" s="79"/>
      <c r="R111" s="70">
        <v>4.4999999999999998E-2</v>
      </c>
      <c r="S111" s="71" t="s">
        <v>510</v>
      </c>
      <c r="T111" s="72">
        <v>7638</v>
      </c>
      <c r="U111" s="73">
        <v>4.4999999999999998E-2</v>
      </c>
      <c r="V111" s="71" t="s">
        <v>510</v>
      </c>
      <c r="W111" s="72">
        <v>7242</v>
      </c>
      <c r="X111" s="76"/>
      <c r="Y111" s="77"/>
      <c r="Z111" s="76"/>
      <c r="AA111" s="77"/>
      <c r="AB111" s="70"/>
    </row>
    <row r="112" spans="17:28" ht="15.5" x14ac:dyDescent="0.45">
      <c r="Q112" s="79"/>
      <c r="R112" s="70">
        <v>4.8000000000000001E-2</v>
      </c>
      <c r="S112" s="71" t="s">
        <v>510</v>
      </c>
      <c r="T112" s="72">
        <v>8911</v>
      </c>
      <c r="U112" s="70">
        <v>4.8000000000000001E-2</v>
      </c>
      <c r="V112" s="71" t="s">
        <v>510</v>
      </c>
      <c r="W112" s="72">
        <v>8449</v>
      </c>
      <c r="X112" s="76"/>
      <c r="Y112" s="77"/>
      <c r="Z112" s="76"/>
      <c r="AA112" s="77"/>
      <c r="AB112" s="70"/>
    </row>
    <row r="113" spans="17:28" ht="15.5" x14ac:dyDescent="0.45">
      <c r="Q113" s="79"/>
      <c r="R113" s="82"/>
      <c r="S113" s="71"/>
      <c r="T113" s="69"/>
      <c r="U113" s="81"/>
      <c r="V113" s="71"/>
      <c r="W113" s="69"/>
      <c r="X113" s="76"/>
      <c r="Y113" s="77"/>
      <c r="Z113" s="76"/>
      <c r="AA113" s="77"/>
      <c r="AB113" s="70"/>
    </row>
    <row r="114" spans="17:28" ht="15.5" x14ac:dyDescent="0.45">
      <c r="Q114" s="69" t="s">
        <v>563</v>
      </c>
      <c r="R114" s="70">
        <v>4.7E-2</v>
      </c>
      <c r="S114" s="71" t="s">
        <v>510</v>
      </c>
      <c r="T114" s="72">
        <v>0</v>
      </c>
      <c r="U114" s="70">
        <v>4.7E-2</v>
      </c>
      <c r="V114" s="71" t="s">
        <v>510</v>
      </c>
      <c r="W114" s="72">
        <v>0</v>
      </c>
      <c r="X114" s="74">
        <v>14600</v>
      </c>
      <c r="Y114" s="72">
        <v>29200</v>
      </c>
      <c r="Z114" s="76" t="s">
        <v>561</v>
      </c>
      <c r="AA114" s="77" t="s">
        <v>561</v>
      </c>
      <c r="AB114" s="77" t="s">
        <v>561</v>
      </c>
    </row>
    <row r="115" spans="17:28" ht="15.5" x14ac:dyDescent="0.45">
      <c r="Q115" s="69" t="s">
        <v>564</v>
      </c>
      <c r="R115" s="70">
        <v>5.8999999999999997E-2</v>
      </c>
      <c r="S115" s="71" t="s">
        <v>510</v>
      </c>
      <c r="T115" s="72">
        <v>20500</v>
      </c>
      <c r="U115" s="70">
        <v>5.8999999999999997E-2</v>
      </c>
      <c r="V115" s="71" t="s">
        <v>510</v>
      </c>
      <c r="W115" s="72">
        <v>41000</v>
      </c>
      <c r="X115" s="76"/>
      <c r="Y115" s="77"/>
      <c r="Z115" s="76"/>
      <c r="AA115" s="77"/>
      <c r="AB115" s="77"/>
    </row>
    <row r="116" spans="17:28" ht="15.5" x14ac:dyDescent="0.45">
      <c r="Q116" s="79"/>
      <c r="R116" s="82"/>
      <c r="S116" s="71"/>
      <c r="T116" s="69"/>
      <c r="U116" s="81"/>
      <c r="V116" s="71"/>
      <c r="W116" s="69"/>
      <c r="X116" s="76"/>
      <c r="Y116" s="77"/>
      <c r="Z116" s="76"/>
      <c r="AA116" s="77"/>
      <c r="AB116" s="77"/>
    </row>
    <row r="117" spans="17:28" ht="15.5" x14ac:dyDescent="0.45">
      <c r="Q117" s="69" t="s">
        <v>565</v>
      </c>
      <c r="R117" s="73">
        <v>2.46E-2</v>
      </c>
      <c r="S117" s="69" t="s">
        <v>510</v>
      </c>
      <c r="T117" s="72">
        <v>0</v>
      </c>
      <c r="U117" s="73">
        <v>2.46E-2</v>
      </c>
      <c r="V117" s="69" t="s">
        <v>510</v>
      </c>
      <c r="W117" s="72">
        <v>0</v>
      </c>
      <c r="X117" s="74">
        <v>7900</v>
      </c>
      <c r="Y117" s="72">
        <v>15800</v>
      </c>
      <c r="Z117" s="77" t="s">
        <v>566</v>
      </c>
      <c r="AA117" s="77" t="s">
        <v>567</v>
      </c>
      <c r="AB117" s="77" t="s">
        <v>566</v>
      </c>
    </row>
    <row r="118" spans="17:28" ht="15.5" x14ac:dyDescent="0.45">
      <c r="Q118" s="69" t="s">
        <v>568</v>
      </c>
      <c r="R118" s="73">
        <v>3.5099999999999999E-2</v>
      </c>
      <c r="S118" s="69" t="s">
        <v>510</v>
      </c>
      <c r="T118" s="72">
        <v>3700</v>
      </c>
      <c r="U118" s="73">
        <v>3.5099999999999999E-2</v>
      </c>
      <c r="V118" s="69" t="s">
        <v>510</v>
      </c>
      <c r="W118" s="72">
        <v>7390</v>
      </c>
      <c r="X118" s="76"/>
      <c r="Y118" s="77"/>
      <c r="Z118" s="69"/>
      <c r="AA118" s="69"/>
      <c r="AB118" s="69"/>
    </row>
    <row r="119" spans="17:28" ht="15.5" x14ac:dyDescent="0.45">
      <c r="Q119" s="79"/>
      <c r="R119" s="73">
        <v>5.0099999999999999E-2</v>
      </c>
      <c r="S119" s="69" t="s">
        <v>510</v>
      </c>
      <c r="T119" s="72">
        <v>22170</v>
      </c>
      <c r="U119" s="73">
        <v>5.0099999999999999E-2</v>
      </c>
      <c r="V119" s="69" t="s">
        <v>510</v>
      </c>
      <c r="W119" s="72">
        <v>44350</v>
      </c>
      <c r="X119" s="76"/>
      <c r="Y119" s="77"/>
      <c r="Z119" s="76"/>
      <c r="AA119" s="77"/>
      <c r="AB119" s="77"/>
    </row>
    <row r="120" spans="17:28" ht="15.5" x14ac:dyDescent="0.45">
      <c r="Q120" s="79"/>
      <c r="R120" s="73">
        <v>5.8400000000000001E-2</v>
      </c>
      <c r="S120" s="69" t="s">
        <v>510</v>
      </c>
      <c r="T120" s="72">
        <v>35730</v>
      </c>
      <c r="U120" s="73">
        <v>5.8400000000000001E-2</v>
      </c>
      <c r="V120" s="69" t="s">
        <v>510</v>
      </c>
      <c r="W120" s="72">
        <v>71460</v>
      </c>
      <c r="X120" s="76"/>
      <c r="Y120" s="77"/>
      <c r="Z120" s="76"/>
      <c r="AA120" s="77"/>
      <c r="AB120" s="77"/>
    </row>
    <row r="121" spans="17:28" ht="15.5" x14ac:dyDescent="0.45">
      <c r="Q121" s="79"/>
      <c r="R121" s="80"/>
      <c r="S121" s="71"/>
      <c r="T121" s="69"/>
      <c r="U121" s="81"/>
      <c r="V121" s="71"/>
      <c r="W121" s="69"/>
      <c r="X121" s="76"/>
      <c r="Y121" s="77"/>
      <c r="Z121" s="76"/>
      <c r="AA121" s="77"/>
      <c r="AB121" s="77"/>
    </row>
    <row r="122" spans="17:28" ht="15.5" x14ac:dyDescent="0.45">
      <c r="Q122" s="69" t="s">
        <v>569</v>
      </c>
      <c r="R122" s="221" t="s">
        <v>513</v>
      </c>
      <c r="S122" s="222"/>
      <c r="T122" s="222"/>
      <c r="U122" s="221" t="s">
        <v>513</v>
      </c>
      <c r="V122" s="222"/>
      <c r="W122" s="222"/>
      <c r="X122" s="76" t="s">
        <v>514</v>
      </c>
      <c r="Y122" s="77" t="s">
        <v>514</v>
      </c>
      <c r="Z122" s="76" t="s">
        <v>514</v>
      </c>
      <c r="AA122" s="77" t="s">
        <v>514</v>
      </c>
      <c r="AB122" s="77" t="s">
        <v>514</v>
      </c>
    </row>
    <row r="123" spans="17:28" ht="15.5" x14ac:dyDescent="0.45">
      <c r="Q123" s="79"/>
      <c r="R123" s="80"/>
      <c r="S123" s="71"/>
      <c r="T123" s="69"/>
      <c r="U123" s="81"/>
      <c r="V123" s="71"/>
      <c r="W123" s="69"/>
      <c r="X123" s="76"/>
      <c r="Y123" s="77"/>
      <c r="Z123" s="76"/>
      <c r="AA123" s="77"/>
      <c r="AB123" s="77"/>
    </row>
    <row r="124" spans="17:28" ht="15.5" x14ac:dyDescent="0.45">
      <c r="Q124" s="69" t="s">
        <v>570</v>
      </c>
      <c r="R124" s="226" t="s">
        <v>571</v>
      </c>
      <c r="S124" s="227"/>
      <c r="T124" s="227"/>
      <c r="U124" s="226" t="s">
        <v>571</v>
      </c>
      <c r="V124" s="227"/>
      <c r="W124" s="227"/>
      <c r="X124" s="76" t="s">
        <v>561</v>
      </c>
      <c r="Y124" s="77" t="s">
        <v>561</v>
      </c>
      <c r="Z124" s="74">
        <v>2400</v>
      </c>
      <c r="AA124" s="72">
        <v>4800</v>
      </c>
      <c r="AB124" s="77" t="s">
        <v>514</v>
      </c>
    </row>
    <row r="125" spans="17:28" ht="15.5" x14ac:dyDescent="0.45">
      <c r="Q125" s="79"/>
      <c r="R125" s="80"/>
      <c r="S125" s="71"/>
      <c r="T125" s="69"/>
      <c r="U125" s="81"/>
      <c r="V125" s="71"/>
      <c r="W125" s="69"/>
      <c r="X125" s="76"/>
      <c r="Y125" s="77"/>
      <c r="Z125" s="76"/>
      <c r="AA125" s="77"/>
      <c r="AB125" s="77"/>
    </row>
    <row r="126" spans="17:28" ht="15.5" x14ac:dyDescent="0.45">
      <c r="Q126" s="69" t="s">
        <v>572</v>
      </c>
      <c r="R126" s="93">
        <v>1.4E-2</v>
      </c>
      <c r="S126" s="71" t="s">
        <v>510</v>
      </c>
      <c r="T126" s="72">
        <v>0</v>
      </c>
      <c r="U126" s="94">
        <v>1.4E-2</v>
      </c>
      <c r="V126" s="71" t="s">
        <v>510</v>
      </c>
      <c r="W126" s="72">
        <v>0</v>
      </c>
      <c r="X126" s="76" t="s">
        <v>514</v>
      </c>
      <c r="Y126" s="77" t="s">
        <v>514</v>
      </c>
      <c r="Z126" s="74">
        <v>1000</v>
      </c>
      <c r="AA126" s="72">
        <v>2000</v>
      </c>
      <c r="AB126" s="72">
        <v>1500</v>
      </c>
    </row>
    <row r="127" spans="17:28" ht="15.5" x14ac:dyDescent="0.45">
      <c r="Q127" s="69" t="s">
        <v>573</v>
      </c>
      <c r="R127" s="93">
        <v>1.7500000000000002E-2</v>
      </c>
      <c r="S127" s="71" t="s">
        <v>510</v>
      </c>
      <c r="T127" s="72">
        <v>20000</v>
      </c>
      <c r="U127" s="94">
        <v>1.7500000000000002E-2</v>
      </c>
      <c r="V127" s="71" t="s">
        <v>510</v>
      </c>
      <c r="W127" s="72">
        <v>20000</v>
      </c>
      <c r="X127" s="76"/>
      <c r="Y127" s="77"/>
      <c r="Z127" s="76"/>
      <c r="AA127" s="77"/>
      <c r="AB127" s="77"/>
    </row>
    <row r="128" spans="17:28" ht="15.5" x14ac:dyDescent="0.45">
      <c r="Q128" s="79"/>
      <c r="R128" s="93">
        <v>3.5000000000000003E-2</v>
      </c>
      <c r="S128" s="71" t="s">
        <v>510</v>
      </c>
      <c r="T128" s="72">
        <v>35000</v>
      </c>
      <c r="U128" s="94">
        <v>2.4500000000000001E-2</v>
      </c>
      <c r="V128" s="71" t="s">
        <v>510</v>
      </c>
      <c r="W128" s="72">
        <v>50000</v>
      </c>
      <c r="X128" s="76"/>
      <c r="Y128" s="77"/>
      <c r="Z128" s="76"/>
      <c r="AA128" s="77"/>
      <c r="AB128" s="77"/>
    </row>
    <row r="129" spans="17:28" ht="15.5" x14ac:dyDescent="0.45">
      <c r="Q129" s="79"/>
      <c r="R129" s="93">
        <v>5.525E-2</v>
      </c>
      <c r="S129" s="71" t="s">
        <v>510</v>
      </c>
      <c r="T129" s="72">
        <v>40000</v>
      </c>
      <c r="U129" s="94">
        <v>3.5000000000000003E-2</v>
      </c>
      <c r="V129" s="71" t="s">
        <v>510</v>
      </c>
      <c r="W129" s="72">
        <v>70000</v>
      </c>
      <c r="X129" s="76"/>
      <c r="Y129" s="77"/>
      <c r="Z129" s="76"/>
      <c r="AA129" s="77"/>
      <c r="AB129" s="77"/>
    </row>
    <row r="130" spans="17:28" ht="15.5" x14ac:dyDescent="0.45">
      <c r="Q130" s="79"/>
      <c r="R130" s="93">
        <v>6.3700000000000007E-2</v>
      </c>
      <c r="S130" s="71" t="s">
        <v>510</v>
      </c>
      <c r="T130" s="72">
        <v>75000</v>
      </c>
      <c r="U130" s="94">
        <v>5.525E-2</v>
      </c>
      <c r="V130" s="71" t="s">
        <v>510</v>
      </c>
      <c r="W130" s="72">
        <v>80000</v>
      </c>
      <c r="X130" s="76"/>
      <c r="Y130" s="77"/>
      <c r="Z130" s="76"/>
      <c r="AA130" s="77"/>
      <c r="AB130" s="77"/>
    </row>
    <row r="131" spans="17:28" ht="15.5" x14ac:dyDescent="0.45">
      <c r="Q131" s="79"/>
      <c r="R131" s="93">
        <v>8.9700000000000002E-2</v>
      </c>
      <c r="S131" s="71" t="s">
        <v>510</v>
      </c>
      <c r="T131" s="72">
        <v>500000</v>
      </c>
      <c r="U131" s="94">
        <v>6.3700000000000007E-2</v>
      </c>
      <c r="V131" s="71" t="s">
        <v>510</v>
      </c>
      <c r="W131" s="72">
        <v>150000</v>
      </c>
      <c r="X131" s="76"/>
      <c r="Y131" s="77"/>
      <c r="Z131" s="76"/>
      <c r="AA131" s="77"/>
      <c r="AB131" s="77"/>
    </row>
    <row r="132" spans="17:28" ht="15.5" x14ac:dyDescent="0.45">
      <c r="Q132" s="79"/>
      <c r="R132" s="93">
        <v>0.1075</v>
      </c>
      <c r="S132" s="71" t="s">
        <v>510</v>
      </c>
      <c r="T132" s="72">
        <v>1000000</v>
      </c>
      <c r="U132" s="94">
        <v>8.9700000000000002E-2</v>
      </c>
      <c r="V132" s="71" t="s">
        <v>510</v>
      </c>
      <c r="W132" s="72">
        <v>500000</v>
      </c>
      <c r="X132" s="76"/>
      <c r="Y132" s="77"/>
      <c r="Z132" s="76"/>
      <c r="AA132" s="77"/>
      <c r="AB132" s="77"/>
    </row>
    <row r="133" spans="17:28" ht="15.5" x14ac:dyDescent="0.45">
      <c r="Q133" s="79"/>
      <c r="R133" s="80"/>
      <c r="S133" s="71"/>
      <c r="T133" s="69"/>
      <c r="U133" s="95">
        <v>0.1075</v>
      </c>
      <c r="V133" s="71" t="s">
        <v>510</v>
      </c>
      <c r="W133" s="72">
        <v>1000000</v>
      </c>
      <c r="X133" s="69"/>
      <c r="Y133" s="77"/>
      <c r="Z133" s="76"/>
      <c r="AA133" s="77"/>
      <c r="AB133" s="77"/>
    </row>
    <row r="134" spans="17:28" ht="15.5" x14ac:dyDescent="0.45">
      <c r="Q134" s="79"/>
      <c r="R134" s="80"/>
      <c r="S134" s="71"/>
      <c r="T134" s="69"/>
      <c r="U134" s="81"/>
      <c r="V134" s="71"/>
      <c r="W134" s="69"/>
      <c r="X134" s="76"/>
      <c r="Y134" s="77"/>
      <c r="Z134" s="76"/>
      <c r="AA134" s="77"/>
      <c r="AB134" s="77"/>
    </row>
    <row r="135" spans="17:28" ht="15.5" x14ac:dyDescent="0.45">
      <c r="Q135" s="69" t="s">
        <v>574</v>
      </c>
      <c r="R135" s="70">
        <v>1.7000000000000001E-2</v>
      </c>
      <c r="S135" s="71" t="s">
        <v>510</v>
      </c>
      <c r="T135" s="72">
        <v>0</v>
      </c>
      <c r="U135" s="73">
        <v>1.7000000000000001E-2</v>
      </c>
      <c r="V135" s="71" t="s">
        <v>510</v>
      </c>
      <c r="W135" s="72">
        <v>0</v>
      </c>
      <c r="X135" s="74">
        <v>14600</v>
      </c>
      <c r="Y135" s="72">
        <v>29200</v>
      </c>
      <c r="Z135" s="76" t="s">
        <v>514</v>
      </c>
      <c r="AA135" s="77" t="s">
        <v>514</v>
      </c>
      <c r="AB135" s="78">
        <v>4000</v>
      </c>
    </row>
    <row r="136" spans="17:28" ht="15.5" x14ac:dyDescent="0.45">
      <c r="Q136" s="69" t="s">
        <v>575</v>
      </c>
      <c r="R136" s="70">
        <v>3.2000000000000001E-2</v>
      </c>
      <c r="S136" s="71" t="s">
        <v>510</v>
      </c>
      <c r="T136" s="72">
        <v>5500</v>
      </c>
      <c r="U136" s="73">
        <v>3.2000000000000001E-2</v>
      </c>
      <c r="V136" s="71" t="s">
        <v>510</v>
      </c>
      <c r="W136" s="72">
        <v>8000</v>
      </c>
      <c r="X136" s="76"/>
      <c r="Y136" s="77"/>
      <c r="Z136" s="76"/>
      <c r="AA136" s="77"/>
      <c r="AB136" s="77"/>
    </row>
    <row r="137" spans="17:28" ht="15.5" x14ac:dyDescent="0.45">
      <c r="Q137" s="79"/>
      <c r="R137" s="70">
        <v>4.7E-2</v>
      </c>
      <c r="S137" s="71" t="s">
        <v>510</v>
      </c>
      <c r="T137" s="72">
        <v>11000</v>
      </c>
      <c r="U137" s="73">
        <v>4.7E-2</v>
      </c>
      <c r="V137" s="71" t="s">
        <v>510</v>
      </c>
      <c r="W137" s="72">
        <v>16000</v>
      </c>
      <c r="X137" s="76"/>
      <c r="Y137" s="77"/>
      <c r="Z137" s="76"/>
      <c r="AA137" s="77"/>
      <c r="AB137" s="77"/>
    </row>
    <row r="138" spans="17:28" ht="15.5" x14ac:dyDescent="0.45">
      <c r="Q138" s="79"/>
      <c r="R138" s="70">
        <v>4.9000000000000002E-2</v>
      </c>
      <c r="S138" s="71" t="s">
        <v>510</v>
      </c>
      <c r="T138" s="72">
        <v>16000</v>
      </c>
      <c r="U138" s="73">
        <v>4.9000000000000002E-2</v>
      </c>
      <c r="V138" s="71" t="s">
        <v>510</v>
      </c>
      <c r="W138" s="72">
        <v>24000</v>
      </c>
      <c r="X138" s="76"/>
      <c r="Y138" s="77"/>
      <c r="Z138" s="76"/>
      <c r="AA138" s="77"/>
      <c r="AB138" s="77"/>
    </row>
    <row r="139" spans="17:28" ht="15.5" x14ac:dyDescent="0.45">
      <c r="Q139" s="79"/>
      <c r="R139" s="70">
        <v>5.8999999999999997E-2</v>
      </c>
      <c r="S139" s="71" t="s">
        <v>510</v>
      </c>
      <c r="T139" s="72">
        <v>210000</v>
      </c>
      <c r="U139" s="73">
        <v>5.8999999999999997E-2</v>
      </c>
      <c r="V139" s="71" t="s">
        <v>510</v>
      </c>
      <c r="W139" s="72">
        <v>315000</v>
      </c>
      <c r="X139" s="76"/>
      <c r="Y139" s="77"/>
      <c r="Z139" s="76"/>
      <c r="AA139" s="77"/>
      <c r="AB139" s="77"/>
    </row>
    <row r="140" spans="17:28" ht="15.5" x14ac:dyDescent="0.45">
      <c r="Q140" s="79"/>
      <c r="R140" s="80"/>
      <c r="S140" s="71"/>
      <c r="T140" s="69"/>
      <c r="U140" s="81"/>
      <c r="V140" s="71"/>
      <c r="W140" s="69"/>
      <c r="X140" s="76"/>
      <c r="Y140" s="77"/>
      <c r="Z140" s="76"/>
      <c r="AA140" s="77"/>
      <c r="AB140" s="77"/>
    </row>
    <row r="141" spans="17:28" ht="15.5" x14ac:dyDescent="0.45">
      <c r="Q141" s="69" t="s">
        <v>576</v>
      </c>
      <c r="R141" s="73">
        <v>0.04</v>
      </c>
      <c r="S141" s="71" t="s">
        <v>510</v>
      </c>
      <c r="T141" s="72">
        <v>0</v>
      </c>
      <c r="U141" s="73">
        <v>0.04</v>
      </c>
      <c r="V141" s="71" t="s">
        <v>510</v>
      </c>
      <c r="W141" s="72">
        <v>0</v>
      </c>
      <c r="X141" s="74">
        <v>8000</v>
      </c>
      <c r="Y141" s="72">
        <v>16050</v>
      </c>
      <c r="Z141" s="76" t="s">
        <v>514</v>
      </c>
      <c r="AA141" s="77" t="s">
        <v>514</v>
      </c>
      <c r="AB141" s="72">
        <v>1000</v>
      </c>
    </row>
    <row r="142" spans="17:28" ht="15.5" x14ac:dyDescent="0.45">
      <c r="Q142" s="69" t="s">
        <v>577</v>
      </c>
      <c r="R142" s="73">
        <v>4.4999999999999998E-2</v>
      </c>
      <c r="S142" s="71" t="s">
        <v>510</v>
      </c>
      <c r="T142" s="72">
        <v>8500</v>
      </c>
      <c r="U142" s="73">
        <v>4.4999999999999998E-2</v>
      </c>
      <c r="V142" s="71" t="s">
        <v>510</v>
      </c>
      <c r="W142" s="72">
        <v>17150</v>
      </c>
      <c r="X142" s="76"/>
      <c r="Y142" s="77"/>
      <c r="Z142" s="76"/>
      <c r="AA142" s="77"/>
      <c r="AB142" s="77"/>
    </row>
    <row r="143" spans="17:28" ht="15.5" x14ac:dyDescent="0.45">
      <c r="Q143" s="79"/>
      <c r="R143" s="73">
        <v>5.2499999999999998E-2</v>
      </c>
      <c r="S143" s="71" t="s">
        <v>510</v>
      </c>
      <c r="T143" s="72">
        <v>11700</v>
      </c>
      <c r="U143" s="73">
        <v>5.2499999999999998E-2</v>
      </c>
      <c r="V143" s="71" t="s">
        <v>510</v>
      </c>
      <c r="W143" s="72">
        <v>23600</v>
      </c>
      <c r="X143" s="76"/>
      <c r="Y143" s="77"/>
      <c r="Z143" s="76"/>
      <c r="AA143" s="77"/>
      <c r="AB143" s="77"/>
    </row>
    <row r="144" spans="17:28" ht="15.5" x14ac:dyDescent="0.45">
      <c r="Q144" s="79"/>
      <c r="R144" s="73">
        <v>5.5E-2</v>
      </c>
      <c r="S144" s="71" t="s">
        <v>510</v>
      </c>
      <c r="T144" s="72">
        <v>13900</v>
      </c>
      <c r="U144" s="73">
        <v>5.5E-2</v>
      </c>
      <c r="V144" s="71" t="s">
        <v>510</v>
      </c>
      <c r="W144" s="72">
        <v>27900</v>
      </c>
      <c r="X144" s="76"/>
      <c r="Y144" s="77"/>
      <c r="Z144" s="76"/>
      <c r="AA144" s="77"/>
      <c r="AB144" s="77"/>
    </row>
    <row r="145" spans="17:28" ht="15.5" x14ac:dyDescent="0.45">
      <c r="Q145" s="79"/>
      <c r="R145" s="73">
        <v>0.06</v>
      </c>
      <c r="S145" s="71" t="s">
        <v>510</v>
      </c>
      <c r="T145" s="72">
        <v>80650</v>
      </c>
      <c r="U145" s="73">
        <v>0.06</v>
      </c>
      <c r="V145" s="71" t="s">
        <v>510</v>
      </c>
      <c r="W145" s="72">
        <v>161550</v>
      </c>
      <c r="X145" s="76"/>
      <c r="Y145" s="77"/>
      <c r="Z145" s="76"/>
      <c r="AA145" s="77"/>
      <c r="AB145" s="77"/>
    </row>
    <row r="146" spans="17:28" ht="15.5" x14ac:dyDescent="0.45">
      <c r="Q146" s="79"/>
      <c r="R146" s="73">
        <v>6.8500000000000005E-2</v>
      </c>
      <c r="S146" s="71" t="s">
        <v>510</v>
      </c>
      <c r="T146" s="72">
        <v>215400</v>
      </c>
      <c r="U146" s="73">
        <v>6.8500000000000005E-2</v>
      </c>
      <c r="V146" s="71" t="s">
        <v>510</v>
      </c>
      <c r="W146" s="72">
        <v>323200</v>
      </c>
      <c r="X146" s="76"/>
      <c r="Y146" s="77"/>
      <c r="Z146" s="76"/>
      <c r="AA146" s="77"/>
      <c r="AB146" s="77"/>
    </row>
    <row r="147" spans="17:28" ht="15.5" x14ac:dyDescent="0.45">
      <c r="Q147" s="79"/>
      <c r="R147" s="73">
        <v>9.6500000000000002E-2</v>
      </c>
      <c r="S147" s="71" t="s">
        <v>510</v>
      </c>
      <c r="T147" s="72">
        <v>1077550</v>
      </c>
      <c r="U147" s="73">
        <v>9.6500000000000002E-2</v>
      </c>
      <c r="V147" s="71" t="s">
        <v>510</v>
      </c>
      <c r="W147" s="72">
        <v>2155350</v>
      </c>
      <c r="X147" s="76"/>
      <c r="Y147" s="77"/>
      <c r="Z147" s="76"/>
      <c r="AA147" s="77"/>
      <c r="AB147" s="77"/>
    </row>
    <row r="148" spans="17:28" ht="15.5" x14ac:dyDescent="0.45">
      <c r="Q148" s="79"/>
      <c r="R148" s="73">
        <v>0.10299999999999999</v>
      </c>
      <c r="S148" s="92" t="s">
        <v>510</v>
      </c>
      <c r="T148" s="72">
        <v>5000000</v>
      </c>
      <c r="U148" s="73">
        <v>0.10299999999999999</v>
      </c>
      <c r="V148" s="71" t="s">
        <v>510</v>
      </c>
      <c r="W148" s="72">
        <v>5000000</v>
      </c>
      <c r="X148" s="76"/>
      <c r="Y148" s="77"/>
      <c r="Z148" s="76"/>
      <c r="AA148" s="77"/>
      <c r="AB148" s="77"/>
    </row>
    <row r="149" spans="17:28" ht="15.5" x14ac:dyDescent="0.45">
      <c r="Q149" s="79"/>
      <c r="R149" s="73">
        <v>0.109</v>
      </c>
      <c r="S149" s="71" t="s">
        <v>510</v>
      </c>
      <c r="T149" s="72">
        <v>25000000</v>
      </c>
      <c r="U149" s="73">
        <v>0.109</v>
      </c>
      <c r="V149" s="71" t="s">
        <v>510</v>
      </c>
      <c r="W149" s="72">
        <v>25000000</v>
      </c>
      <c r="X149" s="76"/>
      <c r="Y149" s="77"/>
      <c r="Z149" s="76"/>
      <c r="AA149" s="77"/>
      <c r="AB149" s="77"/>
    </row>
    <row r="150" spans="17:28" ht="15.5" x14ac:dyDescent="0.45">
      <c r="Q150" s="79"/>
      <c r="R150" s="96"/>
      <c r="S150" s="71"/>
      <c r="T150" s="72"/>
      <c r="U150" s="73"/>
      <c r="V150" s="71"/>
      <c r="W150" s="72"/>
      <c r="X150" s="76"/>
      <c r="Y150" s="77"/>
      <c r="Z150" s="76"/>
      <c r="AA150" s="77"/>
      <c r="AB150" s="77"/>
    </row>
    <row r="151" spans="17:28" ht="15.5" x14ac:dyDescent="0.45">
      <c r="Q151" s="69" t="s">
        <v>578</v>
      </c>
      <c r="R151" s="73">
        <v>4.4999999999999998E-2</v>
      </c>
      <c r="S151" s="71" t="s">
        <v>510</v>
      </c>
      <c r="T151" s="72">
        <v>0</v>
      </c>
      <c r="U151" s="73">
        <v>4.4999999999999998E-2</v>
      </c>
      <c r="V151" s="71" t="s">
        <v>510</v>
      </c>
      <c r="W151" s="72">
        <v>0</v>
      </c>
      <c r="X151" s="74">
        <v>12750</v>
      </c>
      <c r="Y151" s="74">
        <v>25500</v>
      </c>
      <c r="Z151" s="76" t="s">
        <v>514</v>
      </c>
      <c r="AA151" s="77" t="s">
        <v>514</v>
      </c>
      <c r="AB151" s="77" t="s">
        <v>514</v>
      </c>
    </row>
    <row r="152" spans="17:28" ht="15.5" x14ac:dyDescent="0.45">
      <c r="Q152" s="79"/>
      <c r="R152" s="80"/>
      <c r="S152" s="71"/>
      <c r="T152" s="69"/>
      <c r="U152" s="81"/>
      <c r="V152" s="71"/>
      <c r="W152" s="69"/>
      <c r="X152" s="76"/>
      <c r="Y152" s="77"/>
      <c r="Z152" s="76"/>
      <c r="AA152" s="77"/>
      <c r="AB152" s="77"/>
    </row>
    <row r="153" spans="17:28" ht="15.5" x14ac:dyDescent="0.45">
      <c r="Q153" s="69" t="s">
        <v>579</v>
      </c>
      <c r="R153" s="70">
        <v>1.95E-2</v>
      </c>
      <c r="S153" s="71" t="s">
        <v>510</v>
      </c>
      <c r="T153" s="72">
        <v>44725</v>
      </c>
      <c r="U153" s="70">
        <v>1.95E-2</v>
      </c>
      <c r="V153" s="71" t="s">
        <v>510</v>
      </c>
      <c r="W153" s="72">
        <v>74750</v>
      </c>
      <c r="X153" s="74">
        <v>14600</v>
      </c>
      <c r="Y153" s="72">
        <v>29200</v>
      </c>
      <c r="Z153" s="76" t="s">
        <v>514</v>
      </c>
      <c r="AA153" s="77" t="s">
        <v>514</v>
      </c>
      <c r="AB153" s="77" t="s">
        <v>514</v>
      </c>
    </row>
    <row r="154" spans="17:28" ht="15.5" x14ac:dyDescent="0.45">
      <c r="Q154" s="69" t="s">
        <v>580</v>
      </c>
      <c r="R154" s="70">
        <v>2.5000000000000001E-2</v>
      </c>
      <c r="S154" s="71" t="s">
        <v>510</v>
      </c>
      <c r="T154" s="72">
        <v>225975</v>
      </c>
      <c r="U154" s="70">
        <v>2.5000000000000001E-2</v>
      </c>
      <c r="V154" s="71" t="s">
        <v>510</v>
      </c>
      <c r="W154" s="72">
        <v>275100</v>
      </c>
      <c r="X154" s="76"/>
      <c r="Y154" s="77"/>
      <c r="Z154" s="76"/>
      <c r="AA154" s="77"/>
      <c r="AB154" s="77"/>
    </row>
    <row r="155" spans="17:28" ht="15.5" x14ac:dyDescent="0.45">
      <c r="Q155" s="79"/>
      <c r="R155" s="82"/>
      <c r="S155" s="71"/>
      <c r="T155" s="69"/>
      <c r="U155" s="81"/>
      <c r="V155" s="71"/>
      <c r="W155" s="69"/>
      <c r="X155" s="76"/>
      <c r="Y155" s="77"/>
      <c r="Z155" s="76"/>
      <c r="AA155" s="77"/>
      <c r="AB155" s="77"/>
    </row>
    <row r="156" spans="17:28" ht="15.5" x14ac:dyDescent="0.45">
      <c r="Q156" s="69" t="s">
        <v>581</v>
      </c>
      <c r="R156" s="94">
        <v>2.75E-2</v>
      </c>
      <c r="S156" s="71" t="s">
        <v>510</v>
      </c>
      <c r="T156" s="72">
        <v>26050</v>
      </c>
      <c r="U156" s="94">
        <v>2.75E-2</v>
      </c>
      <c r="V156" s="71" t="s">
        <v>510</v>
      </c>
      <c r="W156" s="72">
        <v>26050</v>
      </c>
      <c r="X156" s="76" t="s">
        <v>514</v>
      </c>
      <c r="Y156" s="77" t="s">
        <v>514</v>
      </c>
      <c r="Z156" s="74">
        <v>2400</v>
      </c>
      <c r="AA156" s="74">
        <v>4800</v>
      </c>
      <c r="AB156" s="74">
        <v>2500</v>
      </c>
    </row>
    <row r="157" spans="17:28" ht="15.5" x14ac:dyDescent="0.45">
      <c r="Q157" s="69" t="s">
        <v>582</v>
      </c>
      <c r="R157" s="94">
        <v>3.5000000000000003E-2</v>
      </c>
      <c r="S157" s="71" t="s">
        <v>510</v>
      </c>
      <c r="T157" s="72">
        <v>92150</v>
      </c>
      <c r="U157" s="94">
        <v>3.5000000000000003E-2</v>
      </c>
      <c r="V157" s="71" t="s">
        <v>510</v>
      </c>
      <c r="W157" s="72">
        <v>92150</v>
      </c>
      <c r="X157" s="76"/>
      <c r="Y157" s="77"/>
      <c r="Z157" s="81"/>
      <c r="AA157" s="77"/>
      <c r="AB157" s="77"/>
    </row>
    <row r="158" spans="17:28" ht="15.5" x14ac:dyDescent="0.45">
      <c r="Q158" s="79"/>
      <c r="R158" s="82"/>
      <c r="S158" s="71"/>
      <c r="T158" s="69"/>
      <c r="U158" s="81"/>
      <c r="V158" s="71"/>
      <c r="W158" s="69"/>
      <c r="X158" s="76"/>
      <c r="Y158" s="77"/>
      <c r="Z158" s="76"/>
      <c r="AA158" s="77"/>
      <c r="AB158" s="77"/>
    </row>
    <row r="159" spans="17:28" ht="15.5" x14ac:dyDescent="0.45">
      <c r="Q159" s="69" t="s">
        <v>583</v>
      </c>
      <c r="R159" s="73">
        <v>2.5000000000000001E-3</v>
      </c>
      <c r="S159" s="71" t="s">
        <v>510</v>
      </c>
      <c r="T159" s="72">
        <v>0</v>
      </c>
      <c r="U159" s="73">
        <v>2.5000000000000001E-3</v>
      </c>
      <c r="V159" s="71" t="s">
        <v>510</v>
      </c>
      <c r="W159" s="72">
        <v>0</v>
      </c>
      <c r="X159" s="74">
        <v>6350</v>
      </c>
      <c r="Y159" s="72">
        <v>12700</v>
      </c>
      <c r="Z159" s="74">
        <v>1000</v>
      </c>
      <c r="AA159" s="72">
        <v>2000</v>
      </c>
      <c r="AB159" s="72">
        <v>1000</v>
      </c>
    </row>
    <row r="160" spans="17:28" ht="15.5" x14ac:dyDescent="0.45">
      <c r="Q160" s="69" t="s">
        <v>584</v>
      </c>
      <c r="R160" s="73">
        <v>7.4999999999999997E-3</v>
      </c>
      <c r="S160" s="71" t="s">
        <v>510</v>
      </c>
      <c r="T160" s="72">
        <v>1000</v>
      </c>
      <c r="U160" s="73">
        <v>7.4999999999999997E-3</v>
      </c>
      <c r="V160" s="71" t="s">
        <v>510</v>
      </c>
      <c r="W160" s="72">
        <v>2000</v>
      </c>
      <c r="X160" s="76"/>
      <c r="Y160" s="77"/>
      <c r="Z160" s="76"/>
      <c r="AA160" s="77"/>
      <c r="AB160" s="77"/>
    </row>
    <row r="161" spans="17:28" ht="15.5" x14ac:dyDescent="0.45">
      <c r="Q161" s="79"/>
      <c r="R161" s="73">
        <v>1.7500000000000002E-2</v>
      </c>
      <c r="S161" s="71" t="s">
        <v>510</v>
      </c>
      <c r="T161" s="72">
        <v>2500</v>
      </c>
      <c r="U161" s="73">
        <v>1.7500000000000002E-2</v>
      </c>
      <c r="V161" s="71" t="s">
        <v>510</v>
      </c>
      <c r="W161" s="72">
        <v>5000</v>
      </c>
      <c r="X161" s="76"/>
      <c r="Y161" s="77"/>
      <c r="Z161" s="76"/>
      <c r="AA161" s="77"/>
      <c r="AB161" s="77"/>
    </row>
    <row r="162" spans="17:28" ht="15.5" x14ac:dyDescent="0.45">
      <c r="Q162" s="79"/>
      <c r="R162" s="73">
        <v>2.75E-2</v>
      </c>
      <c r="S162" s="71" t="s">
        <v>510</v>
      </c>
      <c r="T162" s="72">
        <v>3750</v>
      </c>
      <c r="U162" s="73">
        <v>2.75E-2</v>
      </c>
      <c r="V162" s="71" t="s">
        <v>510</v>
      </c>
      <c r="W162" s="72">
        <v>7500</v>
      </c>
      <c r="X162" s="76"/>
      <c r="Y162" s="77"/>
      <c r="Z162" s="76"/>
      <c r="AA162" s="77"/>
      <c r="AB162" s="77"/>
    </row>
    <row r="163" spans="17:28" ht="15.5" x14ac:dyDescent="0.45">
      <c r="Q163" s="79"/>
      <c r="R163" s="73">
        <v>3.7499999999999999E-2</v>
      </c>
      <c r="S163" s="71" t="s">
        <v>510</v>
      </c>
      <c r="T163" s="72">
        <v>4900</v>
      </c>
      <c r="U163" s="73">
        <v>3.7499999999999999E-2</v>
      </c>
      <c r="V163" s="71" t="s">
        <v>510</v>
      </c>
      <c r="W163" s="72">
        <v>9800</v>
      </c>
      <c r="X163" s="76"/>
      <c r="Y163" s="77"/>
      <c r="Z163" s="76"/>
      <c r="AA163" s="77"/>
      <c r="AB163" s="77"/>
    </row>
    <row r="164" spans="17:28" ht="15.5" x14ac:dyDescent="0.45">
      <c r="Q164" s="97"/>
      <c r="R164" s="73">
        <v>4.7500000000000001E-2</v>
      </c>
      <c r="S164" s="71" t="s">
        <v>510</v>
      </c>
      <c r="T164" s="72">
        <v>7200</v>
      </c>
      <c r="U164" s="73">
        <v>4.7500000000000001E-2</v>
      </c>
      <c r="V164" s="71" t="s">
        <v>510</v>
      </c>
      <c r="W164" s="72">
        <v>12200</v>
      </c>
      <c r="X164" s="76"/>
      <c r="Y164" s="77"/>
      <c r="Z164" s="76"/>
      <c r="AA164" s="77"/>
      <c r="AB164" s="77"/>
    </row>
    <row r="165" spans="17:28" ht="15.5" x14ac:dyDescent="0.45">
      <c r="Q165" s="79"/>
      <c r="R165" s="80"/>
      <c r="S165" s="71"/>
      <c r="T165" s="69"/>
      <c r="U165" s="81"/>
      <c r="V165" s="71"/>
      <c r="W165" s="69"/>
      <c r="X165" s="76"/>
      <c r="Y165" s="77"/>
      <c r="Z165" s="76"/>
      <c r="AA165" s="77"/>
      <c r="AB165" s="77"/>
    </row>
    <row r="166" spans="17:28" ht="15.5" x14ac:dyDescent="0.45">
      <c r="Q166" s="69" t="s">
        <v>585</v>
      </c>
      <c r="R166" s="70">
        <v>4.7500000000000001E-2</v>
      </c>
      <c r="S166" s="71" t="s">
        <v>510</v>
      </c>
      <c r="T166" s="72">
        <v>0</v>
      </c>
      <c r="U166" s="73">
        <v>4.7500000000000001E-2</v>
      </c>
      <c r="V166" s="71" t="s">
        <v>510</v>
      </c>
      <c r="W166" s="72">
        <v>0</v>
      </c>
      <c r="X166" s="74">
        <v>2745</v>
      </c>
      <c r="Y166" s="72">
        <v>5495</v>
      </c>
      <c r="Z166" s="77" t="s">
        <v>586</v>
      </c>
      <c r="AA166" s="77" t="s">
        <v>587</v>
      </c>
      <c r="AB166" s="77" t="s">
        <v>586</v>
      </c>
    </row>
    <row r="167" spans="17:28" ht="15.5" x14ac:dyDescent="0.45">
      <c r="Q167" s="69" t="s">
        <v>588</v>
      </c>
      <c r="R167" s="70">
        <v>6.7500000000000004E-2</v>
      </c>
      <c r="S167" s="71" t="s">
        <v>510</v>
      </c>
      <c r="T167" s="72">
        <v>4300</v>
      </c>
      <c r="U167" s="73">
        <v>6.7500000000000004E-2</v>
      </c>
      <c r="V167" s="71" t="s">
        <v>510</v>
      </c>
      <c r="W167" s="72">
        <v>8600</v>
      </c>
      <c r="X167" s="76"/>
      <c r="Y167" s="77"/>
      <c r="Z167" s="69"/>
      <c r="AA167" s="69"/>
      <c r="AB167" s="69"/>
    </row>
    <row r="168" spans="17:28" ht="15.5" x14ac:dyDescent="0.45">
      <c r="Q168" s="90"/>
      <c r="R168" s="70">
        <v>8.7499999999999994E-2</v>
      </c>
      <c r="S168" s="71" t="s">
        <v>510</v>
      </c>
      <c r="T168" s="72">
        <v>10750</v>
      </c>
      <c r="U168" s="73">
        <v>8.7499999999999994E-2</v>
      </c>
      <c r="V168" s="71" t="s">
        <v>510</v>
      </c>
      <c r="W168" s="72">
        <v>21500</v>
      </c>
      <c r="X168" s="76"/>
      <c r="Y168" s="77"/>
      <c r="Z168" s="76"/>
      <c r="AA168" s="77"/>
      <c r="AB168" s="77"/>
    </row>
    <row r="169" spans="17:28" ht="15.5" x14ac:dyDescent="0.45">
      <c r="Q169" s="79"/>
      <c r="R169" s="70">
        <v>9.9000000000000005E-2</v>
      </c>
      <c r="S169" s="71" t="s">
        <v>510</v>
      </c>
      <c r="T169" s="72">
        <v>125000</v>
      </c>
      <c r="U169" s="73">
        <v>9.9000000000000005E-2</v>
      </c>
      <c r="V169" s="71" t="s">
        <v>510</v>
      </c>
      <c r="W169" s="72">
        <v>250000</v>
      </c>
      <c r="X169" s="76"/>
      <c r="Y169" s="77"/>
      <c r="Z169" s="76"/>
      <c r="AA169" s="77"/>
      <c r="AB169" s="77"/>
    </row>
    <row r="170" spans="17:28" ht="15.5" x14ac:dyDescent="0.45">
      <c r="Q170" s="79"/>
      <c r="R170" s="80"/>
      <c r="S170" s="71"/>
      <c r="T170" s="69"/>
      <c r="U170" s="81"/>
      <c r="V170" s="71"/>
      <c r="W170" s="69"/>
      <c r="X170" s="76"/>
      <c r="Y170" s="77"/>
      <c r="Z170" s="76"/>
      <c r="AA170" s="77"/>
      <c r="AB170" s="77"/>
    </row>
    <row r="171" spans="17:28" ht="15.5" x14ac:dyDescent="0.45">
      <c r="Q171" s="69" t="s">
        <v>589</v>
      </c>
      <c r="R171" s="73">
        <v>3.0700000000000002E-2</v>
      </c>
      <c r="S171" s="69" t="s">
        <v>510</v>
      </c>
      <c r="T171" s="72">
        <v>0</v>
      </c>
      <c r="U171" s="73">
        <v>3.0700000000000002E-2</v>
      </c>
      <c r="V171" s="69" t="s">
        <v>510</v>
      </c>
      <c r="W171" s="72">
        <v>0</v>
      </c>
      <c r="X171" s="76" t="s">
        <v>514</v>
      </c>
      <c r="Y171" s="77" t="s">
        <v>514</v>
      </c>
      <c r="Z171" s="76" t="s">
        <v>514</v>
      </c>
      <c r="AA171" s="77" t="s">
        <v>514</v>
      </c>
      <c r="AB171" s="77" t="s">
        <v>514</v>
      </c>
    </row>
    <row r="172" spans="17:28" ht="15.5" x14ac:dyDescent="0.45">
      <c r="Q172" s="79"/>
      <c r="R172" s="80"/>
      <c r="S172" s="71"/>
      <c r="T172" s="69"/>
      <c r="U172" s="81"/>
      <c r="V172" s="71"/>
      <c r="W172" s="69"/>
      <c r="X172" s="76"/>
      <c r="Y172" s="77"/>
      <c r="Z172" s="76"/>
      <c r="AA172" s="77"/>
      <c r="AB172" s="77"/>
    </row>
    <row r="173" spans="17:28" ht="15.5" x14ac:dyDescent="0.45">
      <c r="Q173" s="69" t="s">
        <v>590</v>
      </c>
      <c r="R173" s="70">
        <v>3.7499999999999999E-2</v>
      </c>
      <c r="S173" s="71" t="s">
        <v>510</v>
      </c>
      <c r="T173" s="72">
        <v>0</v>
      </c>
      <c r="U173" s="73">
        <v>3.7499999999999999E-2</v>
      </c>
      <c r="V173" s="71" t="s">
        <v>510</v>
      </c>
      <c r="W173" s="72">
        <v>0</v>
      </c>
      <c r="X173" s="74">
        <v>10550</v>
      </c>
      <c r="Y173" s="72">
        <v>21150</v>
      </c>
      <c r="Z173" s="74">
        <v>4950</v>
      </c>
      <c r="AA173" s="72">
        <v>9900</v>
      </c>
      <c r="AB173" s="74">
        <v>4950</v>
      </c>
    </row>
    <row r="174" spans="17:28" ht="15.5" x14ac:dyDescent="0.45">
      <c r="Q174" s="69" t="s">
        <v>591</v>
      </c>
      <c r="R174" s="70">
        <v>4.7500000000000001E-2</v>
      </c>
      <c r="S174" s="71" t="s">
        <v>510</v>
      </c>
      <c r="T174" s="72">
        <v>77450</v>
      </c>
      <c r="U174" s="73">
        <v>4.7500000000000001E-2</v>
      </c>
      <c r="V174" s="71" t="s">
        <v>510</v>
      </c>
      <c r="W174" s="72">
        <v>77450</v>
      </c>
      <c r="X174" s="76"/>
      <c r="Y174" s="77"/>
      <c r="Z174" s="76"/>
      <c r="AA174" s="77"/>
      <c r="AB174" s="77"/>
    </row>
    <row r="175" spans="17:28" ht="15.5" x14ac:dyDescent="0.45">
      <c r="Q175" s="79"/>
      <c r="R175" s="70">
        <v>5.9900000000000002E-2</v>
      </c>
      <c r="S175" s="71" t="s">
        <v>510</v>
      </c>
      <c r="T175" s="72">
        <v>176050</v>
      </c>
      <c r="U175" s="73">
        <v>5.9900000000000002E-2</v>
      </c>
      <c r="V175" s="71" t="s">
        <v>510</v>
      </c>
      <c r="W175" s="72">
        <v>176050</v>
      </c>
      <c r="X175" s="76"/>
      <c r="Y175" s="77"/>
      <c r="Z175" s="76"/>
      <c r="AA175" s="77"/>
      <c r="AB175" s="77"/>
    </row>
    <row r="176" spans="17:28" ht="15.5" x14ac:dyDescent="0.45">
      <c r="Q176" s="79"/>
      <c r="R176" s="80"/>
      <c r="S176" s="71"/>
      <c r="T176" s="69"/>
      <c r="U176" s="81"/>
      <c r="V176" s="71"/>
      <c r="W176" s="69"/>
      <c r="X176" s="76"/>
      <c r="Y176" s="77"/>
      <c r="Z176" s="76"/>
      <c r="AA176" s="77"/>
      <c r="AB176" s="77"/>
    </row>
    <row r="177" spans="17:28" ht="15.5" x14ac:dyDescent="0.45">
      <c r="Q177" s="69" t="s">
        <v>592</v>
      </c>
      <c r="R177" s="73">
        <v>0</v>
      </c>
      <c r="S177" s="69" t="s">
        <v>510</v>
      </c>
      <c r="T177" s="72">
        <v>0</v>
      </c>
      <c r="U177" s="73">
        <v>0</v>
      </c>
      <c r="V177" s="69" t="s">
        <v>510</v>
      </c>
      <c r="W177" s="72">
        <v>0</v>
      </c>
      <c r="X177" s="74">
        <v>14600</v>
      </c>
      <c r="Y177" s="72">
        <v>29200</v>
      </c>
      <c r="Z177" s="74" t="s">
        <v>514</v>
      </c>
      <c r="AA177" s="72" t="s">
        <v>514</v>
      </c>
      <c r="AB177" s="72" t="s">
        <v>593</v>
      </c>
    </row>
    <row r="178" spans="17:28" ht="15.5" x14ac:dyDescent="0.45">
      <c r="Q178" s="69" t="s">
        <v>594</v>
      </c>
      <c r="R178" s="73">
        <v>0.03</v>
      </c>
      <c r="S178" s="69" t="s">
        <v>510</v>
      </c>
      <c r="T178" s="72">
        <v>3460</v>
      </c>
      <c r="U178" s="73">
        <v>0.03</v>
      </c>
      <c r="V178" s="69" t="s">
        <v>510</v>
      </c>
      <c r="W178" s="72">
        <v>3460</v>
      </c>
      <c r="X178" s="76"/>
      <c r="Y178" s="77"/>
      <c r="Z178" s="76"/>
      <c r="AA178" s="77"/>
      <c r="AB178" s="77"/>
    </row>
    <row r="179" spans="17:28" ht="15.5" x14ac:dyDescent="0.45">
      <c r="Q179" s="90"/>
      <c r="R179" s="73">
        <v>6.4000000000000001E-2</v>
      </c>
      <c r="S179" s="69" t="s">
        <v>510</v>
      </c>
      <c r="T179" s="72">
        <v>17330</v>
      </c>
      <c r="U179" s="73">
        <v>6.4000000000000001E-2</v>
      </c>
      <c r="V179" s="69" t="s">
        <v>510</v>
      </c>
      <c r="W179" s="72">
        <v>17330</v>
      </c>
      <c r="X179" s="76"/>
      <c r="Y179" s="77"/>
      <c r="Z179" s="76"/>
      <c r="AA179" s="77"/>
      <c r="AB179" s="77"/>
    </row>
    <row r="180" spans="17:28" ht="15.5" x14ac:dyDescent="0.45">
      <c r="Q180" s="79"/>
      <c r="R180" s="73"/>
      <c r="S180" s="69"/>
      <c r="T180" s="72"/>
      <c r="U180" s="73"/>
      <c r="V180" s="69"/>
      <c r="W180" s="72"/>
      <c r="X180" s="76"/>
      <c r="Y180" s="77"/>
      <c r="Z180" s="76"/>
      <c r="AA180" s="77"/>
      <c r="AB180" s="77"/>
    </row>
    <row r="181" spans="17:28" ht="15.5" x14ac:dyDescent="0.45">
      <c r="Q181" s="69" t="s">
        <v>595</v>
      </c>
      <c r="R181" s="221" t="s">
        <v>513</v>
      </c>
      <c r="S181" s="222"/>
      <c r="T181" s="222"/>
      <c r="U181" s="221" t="s">
        <v>513</v>
      </c>
      <c r="V181" s="222"/>
      <c r="W181" s="222"/>
      <c r="X181" s="76" t="s">
        <v>514</v>
      </c>
      <c r="Y181" s="77" t="s">
        <v>514</v>
      </c>
      <c r="Z181" s="76" t="s">
        <v>514</v>
      </c>
      <c r="AA181" s="77" t="s">
        <v>514</v>
      </c>
      <c r="AB181" s="77" t="s">
        <v>514</v>
      </c>
    </row>
    <row r="182" spans="17:28" ht="15.5" x14ac:dyDescent="0.45">
      <c r="Q182" s="79"/>
      <c r="R182" s="80"/>
      <c r="S182" s="71"/>
      <c r="T182" s="69"/>
      <c r="U182" s="81"/>
      <c r="V182" s="71"/>
      <c r="W182" s="69"/>
      <c r="X182" s="76"/>
      <c r="Y182" s="77"/>
      <c r="Z182" s="76"/>
      <c r="AA182" s="77"/>
      <c r="AB182" s="77"/>
    </row>
    <row r="183" spans="17:28" ht="15.5" x14ac:dyDescent="0.45">
      <c r="Q183" s="69" t="s">
        <v>596</v>
      </c>
      <c r="R183" s="223" t="s">
        <v>513</v>
      </c>
      <c r="S183" s="224"/>
      <c r="T183" s="225"/>
      <c r="U183" s="223" t="s">
        <v>513</v>
      </c>
      <c r="V183" s="224"/>
      <c r="W183" s="225"/>
      <c r="X183" s="76" t="s">
        <v>514</v>
      </c>
      <c r="Y183" s="77" t="s">
        <v>514</v>
      </c>
      <c r="Z183" s="74" t="s">
        <v>514</v>
      </c>
      <c r="AA183" s="72" t="s">
        <v>514</v>
      </c>
      <c r="AB183" s="77" t="s">
        <v>514</v>
      </c>
    </row>
    <row r="184" spans="17:28" ht="15.5" x14ac:dyDescent="0.45">
      <c r="Q184" s="79"/>
      <c r="R184" s="80"/>
      <c r="S184" s="71"/>
      <c r="T184" s="69"/>
      <c r="U184" s="81"/>
      <c r="V184" s="71"/>
      <c r="W184" s="69"/>
      <c r="X184" s="76"/>
      <c r="Y184" s="77"/>
      <c r="Z184" s="76"/>
      <c r="AA184" s="77"/>
      <c r="AB184" s="77"/>
    </row>
    <row r="185" spans="17:28" ht="15.5" x14ac:dyDescent="0.45">
      <c r="Q185" s="69" t="s">
        <v>597</v>
      </c>
      <c r="R185" s="221" t="s">
        <v>513</v>
      </c>
      <c r="S185" s="222"/>
      <c r="T185" s="222"/>
      <c r="U185" s="221" t="s">
        <v>513</v>
      </c>
      <c r="V185" s="222"/>
      <c r="W185" s="222"/>
      <c r="X185" s="76" t="s">
        <v>514</v>
      </c>
      <c r="Y185" s="77" t="s">
        <v>514</v>
      </c>
      <c r="Z185" s="76" t="s">
        <v>514</v>
      </c>
      <c r="AA185" s="77" t="s">
        <v>514</v>
      </c>
      <c r="AB185" s="77" t="s">
        <v>514</v>
      </c>
    </row>
    <row r="186" spans="17:28" ht="15.5" x14ac:dyDescent="0.45">
      <c r="Q186" s="79"/>
      <c r="R186" s="80"/>
      <c r="S186" s="71"/>
      <c r="T186" s="69"/>
      <c r="U186" s="81"/>
      <c r="V186" s="71"/>
      <c r="W186" s="69"/>
      <c r="X186" s="76"/>
      <c r="Y186" s="77"/>
      <c r="Z186" s="76"/>
      <c r="AA186" s="77"/>
      <c r="AB186" s="77"/>
    </row>
    <row r="187" spans="17:28" ht="15.5" x14ac:dyDescent="0.45">
      <c r="Q187" s="69" t="s">
        <v>598</v>
      </c>
      <c r="R187" s="73">
        <v>4.65E-2</v>
      </c>
      <c r="S187" s="69" t="s">
        <v>510</v>
      </c>
      <c r="T187" s="72">
        <v>0</v>
      </c>
      <c r="U187" s="73">
        <v>4.65E-2</v>
      </c>
      <c r="V187" s="69" t="s">
        <v>510</v>
      </c>
      <c r="W187" s="72">
        <v>0</v>
      </c>
      <c r="X187" s="77" t="s">
        <v>599</v>
      </c>
      <c r="Y187" s="77" t="s">
        <v>600</v>
      </c>
      <c r="Z187" s="76" t="s">
        <v>514</v>
      </c>
      <c r="AA187" s="77" t="s">
        <v>514</v>
      </c>
      <c r="AB187" s="78">
        <v>1941</v>
      </c>
    </row>
    <row r="188" spans="17:28" ht="15.5" x14ac:dyDescent="0.45">
      <c r="Q188" s="90"/>
      <c r="R188" s="80"/>
      <c r="S188" s="71"/>
      <c r="T188" s="69"/>
      <c r="U188" s="81"/>
      <c r="V188" s="71"/>
      <c r="W188" s="69"/>
      <c r="X188" s="75"/>
      <c r="Y188" s="78"/>
      <c r="Z188" s="76"/>
      <c r="AA188" s="77"/>
      <c r="AB188" s="77"/>
    </row>
    <row r="189" spans="17:28" ht="15.5" x14ac:dyDescent="0.45">
      <c r="Q189" s="69" t="s">
        <v>601</v>
      </c>
      <c r="R189" s="70">
        <v>3.3500000000000002E-2</v>
      </c>
      <c r="S189" s="71" t="s">
        <v>510</v>
      </c>
      <c r="T189" s="72">
        <v>0</v>
      </c>
      <c r="U189" s="73">
        <v>3.3500000000000002E-2</v>
      </c>
      <c r="V189" s="71" t="s">
        <v>510</v>
      </c>
      <c r="W189" s="72">
        <v>0</v>
      </c>
      <c r="X189" s="74">
        <v>7000</v>
      </c>
      <c r="Y189" s="72">
        <v>14050</v>
      </c>
      <c r="Z189" s="74">
        <v>4850</v>
      </c>
      <c r="AA189" s="72">
        <v>9700</v>
      </c>
      <c r="AB189" s="74">
        <v>4850</v>
      </c>
    </row>
    <row r="190" spans="17:28" ht="15.5" x14ac:dyDescent="0.45">
      <c r="Q190" s="69" t="s">
        <v>602</v>
      </c>
      <c r="R190" s="70">
        <v>6.6000000000000003E-2</v>
      </c>
      <c r="S190" s="71" t="s">
        <v>510</v>
      </c>
      <c r="T190" s="72">
        <v>45400</v>
      </c>
      <c r="U190" s="73">
        <v>6.6000000000000003E-2</v>
      </c>
      <c r="V190" s="71" t="s">
        <v>510</v>
      </c>
      <c r="W190" s="72">
        <v>75850</v>
      </c>
      <c r="X190" s="98"/>
      <c r="Y190" s="84"/>
      <c r="Z190" s="76"/>
      <c r="AA190" s="77"/>
      <c r="AB190" s="77"/>
    </row>
    <row r="191" spans="17:28" ht="15.5" x14ac:dyDescent="0.45">
      <c r="Q191" s="99"/>
      <c r="R191" s="70">
        <v>7.5999999999999998E-2</v>
      </c>
      <c r="S191" s="71" t="s">
        <v>510</v>
      </c>
      <c r="T191" s="72">
        <v>110050</v>
      </c>
      <c r="U191" s="73">
        <v>7.5999999999999998E-2</v>
      </c>
      <c r="V191" s="71" t="s">
        <v>510</v>
      </c>
      <c r="W191" s="72">
        <v>183400</v>
      </c>
      <c r="X191" s="76"/>
      <c r="Y191" s="77"/>
      <c r="Z191" s="76"/>
      <c r="AA191" s="77"/>
      <c r="AB191" s="77"/>
    </row>
    <row r="192" spans="17:28" ht="15.5" x14ac:dyDescent="0.45">
      <c r="Q192" s="79"/>
      <c r="R192" s="70">
        <v>8.7499999999999994E-2</v>
      </c>
      <c r="S192" s="71" t="s">
        <v>510</v>
      </c>
      <c r="T192" s="72">
        <v>229550</v>
      </c>
      <c r="U192" s="73">
        <v>8.7499999999999994E-2</v>
      </c>
      <c r="V192" s="71" t="s">
        <v>510</v>
      </c>
      <c r="W192" s="72">
        <v>279450</v>
      </c>
      <c r="X192" s="76"/>
      <c r="Y192" s="77"/>
      <c r="Z192" s="76"/>
      <c r="AA192" s="77"/>
      <c r="AB192" s="77"/>
    </row>
    <row r="193" spans="17:28" ht="15.5" x14ac:dyDescent="0.45">
      <c r="Q193" s="79"/>
      <c r="R193" s="80"/>
      <c r="S193" s="71"/>
      <c r="T193" s="69"/>
      <c r="U193" s="81"/>
      <c r="V193" s="71"/>
      <c r="W193" s="69"/>
      <c r="X193" s="76"/>
      <c r="Y193" s="77"/>
      <c r="Z193" s="76"/>
      <c r="AA193" s="77"/>
      <c r="AB193" s="77"/>
    </row>
    <row r="194" spans="17:28" ht="15.5" x14ac:dyDescent="0.45">
      <c r="Q194" s="69" t="s">
        <v>603</v>
      </c>
      <c r="R194" s="73">
        <v>0.02</v>
      </c>
      <c r="S194" s="69" t="s">
        <v>510</v>
      </c>
      <c r="T194" s="72">
        <v>0</v>
      </c>
      <c r="U194" s="73">
        <v>0.02</v>
      </c>
      <c r="V194" s="69" t="s">
        <v>510</v>
      </c>
      <c r="W194" s="72">
        <v>0</v>
      </c>
      <c r="X194" s="74">
        <v>8000</v>
      </c>
      <c r="Y194" s="72">
        <v>16000</v>
      </c>
      <c r="Z194" s="74">
        <v>930</v>
      </c>
      <c r="AA194" s="72">
        <v>1860</v>
      </c>
      <c r="AB194" s="72">
        <v>930</v>
      </c>
    </row>
    <row r="195" spans="17:28" ht="15.5" x14ac:dyDescent="0.45">
      <c r="Q195" s="69" t="s">
        <v>604</v>
      </c>
      <c r="R195" s="70">
        <v>0.03</v>
      </c>
      <c r="S195" s="71" t="s">
        <v>510</v>
      </c>
      <c r="T195" s="72">
        <v>3000</v>
      </c>
      <c r="U195" s="73">
        <v>0.03</v>
      </c>
      <c r="V195" s="71" t="s">
        <v>510</v>
      </c>
      <c r="W195" s="72">
        <v>3000</v>
      </c>
      <c r="X195" s="76"/>
      <c r="Y195" s="77"/>
      <c r="Z195" s="76"/>
      <c r="AA195" s="77"/>
      <c r="AB195" s="77"/>
    </row>
    <row r="196" spans="17:28" ht="15.5" x14ac:dyDescent="0.45">
      <c r="Q196" s="79"/>
      <c r="R196" s="70">
        <v>0.05</v>
      </c>
      <c r="S196" s="71" t="s">
        <v>510</v>
      </c>
      <c r="T196" s="72">
        <v>5000</v>
      </c>
      <c r="U196" s="73">
        <v>0.05</v>
      </c>
      <c r="V196" s="71" t="s">
        <v>510</v>
      </c>
      <c r="W196" s="72">
        <v>5000</v>
      </c>
      <c r="X196" s="76"/>
      <c r="Y196" s="77"/>
      <c r="Z196" s="76"/>
      <c r="AA196" s="77"/>
      <c r="AB196" s="77"/>
    </row>
    <row r="197" spans="17:28" ht="15.5" x14ac:dyDescent="0.45">
      <c r="Q197" s="79"/>
      <c r="R197" s="70">
        <v>5.7500000000000002E-2</v>
      </c>
      <c r="S197" s="71" t="s">
        <v>510</v>
      </c>
      <c r="T197" s="72">
        <v>17000</v>
      </c>
      <c r="U197" s="73">
        <v>5.7500000000000002E-2</v>
      </c>
      <c r="V197" s="71" t="s">
        <v>510</v>
      </c>
      <c r="W197" s="72">
        <v>17000</v>
      </c>
      <c r="X197" s="76"/>
      <c r="Y197" s="77"/>
      <c r="Z197" s="76"/>
      <c r="AA197" s="77"/>
      <c r="AB197" s="77"/>
    </row>
    <row r="198" spans="17:28" ht="15.5" x14ac:dyDescent="0.45">
      <c r="Q198" s="79"/>
      <c r="R198" s="80"/>
      <c r="S198" s="71"/>
      <c r="T198" s="69"/>
      <c r="U198" s="81"/>
      <c r="V198" s="71"/>
      <c r="W198" s="69"/>
      <c r="X198" s="76"/>
      <c r="Y198" s="77"/>
      <c r="Z198" s="76"/>
      <c r="AA198" s="77"/>
      <c r="AB198" s="77"/>
    </row>
    <row r="199" spans="17:28" ht="15.5" x14ac:dyDescent="0.45">
      <c r="Q199" s="69" t="s">
        <v>605</v>
      </c>
      <c r="R199" s="221" t="s">
        <v>606</v>
      </c>
      <c r="S199" s="222"/>
      <c r="T199" s="222"/>
      <c r="U199" s="221" t="s">
        <v>606</v>
      </c>
      <c r="V199" s="222"/>
      <c r="W199" s="222"/>
      <c r="X199" s="74">
        <v>250000</v>
      </c>
      <c r="Y199" s="78">
        <v>250000</v>
      </c>
      <c r="Z199" s="76" t="s">
        <v>514</v>
      </c>
      <c r="AA199" s="77" t="s">
        <v>514</v>
      </c>
      <c r="AB199" s="77" t="s">
        <v>514</v>
      </c>
    </row>
    <row r="200" spans="17:28" ht="15.5" x14ac:dyDescent="0.45">
      <c r="Q200" s="79"/>
      <c r="R200" s="80"/>
      <c r="S200" s="71"/>
      <c r="T200" s="69"/>
      <c r="U200" s="81"/>
      <c r="V200" s="71"/>
      <c r="W200" s="69"/>
      <c r="X200" s="76"/>
      <c r="Y200" s="77"/>
      <c r="Z200" s="76"/>
      <c r="AA200" s="77"/>
      <c r="AB200" s="77"/>
    </row>
    <row r="201" spans="17:28" ht="15.5" x14ac:dyDescent="0.45">
      <c r="Q201" s="69" t="s">
        <v>607</v>
      </c>
      <c r="R201" s="73">
        <v>2.3599999999999999E-2</v>
      </c>
      <c r="S201" s="69" t="s">
        <v>510</v>
      </c>
      <c r="T201" s="72">
        <v>0</v>
      </c>
      <c r="U201" s="73">
        <v>2.3599999999999999E-2</v>
      </c>
      <c r="V201" s="69" t="s">
        <v>510</v>
      </c>
      <c r="W201" s="72">
        <v>0</v>
      </c>
      <c r="X201" s="76" t="s">
        <v>514</v>
      </c>
      <c r="Y201" s="77" t="s">
        <v>514</v>
      </c>
      <c r="Z201" s="74">
        <v>2000</v>
      </c>
      <c r="AA201" s="72">
        <v>4000</v>
      </c>
      <c r="AB201" s="72">
        <v>2000</v>
      </c>
    </row>
    <row r="202" spans="17:28" ht="15.5" x14ac:dyDescent="0.45">
      <c r="Q202" s="69" t="s">
        <v>545</v>
      </c>
      <c r="R202" s="70">
        <v>3.15E-2</v>
      </c>
      <c r="S202" s="71" t="s">
        <v>510</v>
      </c>
      <c r="T202" s="72">
        <v>10000</v>
      </c>
      <c r="U202" s="70">
        <v>3.15E-2</v>
      </c>
      <c r="V202" s="71" t="s">
        <v>510</v>
      </c>
      <c r="W202" s="72">
        <v>10000</v>
      </c>
      <c r="X202" s="76"/>
      <c r="Y202" s="77"/>
      <c r="Z202" s="76"/>
      <c r="AA202" s="77"/>
      <c r="AB202" s="77"/>
    </row>
    <row r="203" spans="17:28" ht="15.5" x14ac:dyDescent="0.45">
      <c r="Q203" s="79"/>
      <c r="R203" s="70">
        <v>3.5400000000000001E-2</v>
      </c>
      <c r="S203" s="71" t="s">
        <v>510</v>
      </c>
      <c r="T203" s="72">
        <v>25000</v>
      </c>
      <c r="U203" s="70">
        <v>3.5400000000000001E-2</v>
      </c>
      <c r="V203" s="71" t="s">
        <v>510</v>
      </c>
      <c r="W203" s="72">
        <v>25000</v>
      </c>
      <c r="X203" s="76"/>
      <c r="Y203" s="77"/>
      <c r="Z203" s="76"/>
      <c r="AA203" s="77"/>
      <c r="AB203" s="77"/>
    </row>
    <row r="204" spans="17:28" ht="15.5" x14ac:dyDescent="0.45">
      <c r="Q204" s="79"/>
      <c r="R204" s="70">
        <v>4.7199999999999999E-2</v>
      </c>
      <c r="S204" s="71" t="s">
        <v>510</v>
      </c>
      <c r="T204" s="72">
        <v>40000</v>
      </c>
      <c r="U204" s="70">
        <v>4.7199999999999999E-2</v>
      </c>
      <c r="V204" s="71" t="s">
        <v>510</v>
      </c>
      <c r="W204" s="72">
        <v>40000</v>
      </c>
      <c r="X204" s="76"/>
      <c r="Y204" s="77"/>
      <c r="Z204" s="76"/>
      <c r="AA204" s="77"/>
      <c r="AB204" s="77"/>
    </row>
    <row r="205" spans="17:28" ht="15.5" x14ac:dyDescent="0.45">
      <c r="Q205" s="79"/>
      <c r="R205" s="70">
        <v>5.1200000000000002E-2</v>
      </c>
      <c r="S205" s="71" t="s">
        <v>510</v>
      </c>
      <c r="T205" s="72">
        <v>60000</v>
      </c>
      <c r="U205" s="70">
        <v>5.1200000000000002E-2</v>
      </c>
      <c r="V205" s="71" t="s">
        <v>510</v>
      </c>
      <c r="W205" s="72">
        <v>60000</v>
      </c>
      <c r="X205" s="76"/>
      <c r="Y205" s="77"/>
      <c r="Z205" s="76"/>
      <c r="AA205" s="77"/>
      <c r="AB205" s="77"/>
    </row>
    <row r="206" spans="17:28" ht="15.5" x14ac:dyDescent="0.45">
      <c r="Q206" s="79"/>
      <c r="R206" s="80"/>
      <c r="S206" s="71"/>
      <c r="T206" s="69"/>
      <c r="U206" s="81"/>
      <c r="V206" s="71"/>
      <c r="W206" s="69"/>
      <c r="X206" s="76"/>
      <c r="Y206" s="77"/>
      <c r="Z206" s="76"/>
      <c r="AA206" s="77"/>
      <c r="AB206" s="77"/>
    </row>
    <row r="207" spans="17:28" ht="15.5" x14ac:dyDescent="0.45">
      <c r="Q207" s="69" t="s">
        <v>608</v>
      </c>
      <c r="R207" s="73">
        <v>3.5000000000000003E-2</v>
      </c>
      <c r="S207" s="69" t="s">
        <v>510</v>
      </c>
      <c r="T207" s="72">
        <v>0</v>
      </c>
      <c r="U207" s="73">
        <v>3.5000000000000003E-2</v>
      </c>
      <c r="V207" s="69" t="s">
        <v>510</v>
      </c>
      <c r="W207" s="72">
        <v>0</v>
      </c>
      <c r="X207" s="74">
        <v>13230</v>
      </c>
      <c r="Y207" s="72">
        <v>24490</v>
      </c>
      <c r="Z207" s="74">
        <v>700</v>
      </c>
      <c r="AA207" s="72">
        <v>1400</v>
      </c>
      <c r="AB207" s="72">
        <v>700</v>
      </c>
    </row>
    <row r="208" spans="17:28" ht="15.5" x14ac:dyDescent="0.45">
      <c r="Q208" s="69" t="s">
        <v>609</v>
      </c>
      <c r="R208" s="70">
        <v>4.3999999999999997E-2</v>
      </c>
      <c r="S208" s="71" t="s">
        <v>510</v>
      </c>
      <c r="T208" s="72">
        <v>14320</v>
      </c>
      <c r="U208" s="70">
        <v>4.3999999999999997E-2</v>
      </c>
      <c r="V208" s="71" t="s">
        <v>510</v>
      </c>
      <c r="W208" s="72">
        <v>19090</v>
      </c>
      <c r="X208" s="76"/>
      <c r="Y208" s="77"/>
      <c r="Z208" s="76"/>
      <c r="AA208" s="77"/>
      <c r="AB208" s="77"/>
    </row>
    <row r="209" spans="17:28" ht="15.5" x14ac:dyDescent="0.45">
      <c r="Q209" s="90"/>
      <c r="R209" s="73">
        <v>5.2999999999999999E-2</v>
      </c>
      <c r="S209" s="71" t="s">
        <v>510</v>
      </c>
      <c r="T209" s="72">
        <v>28640</v>
      </c>
      <c r="U209" s="73">
        <v>5.2999999999999999E-2</v>
      </c>
      <c r="V209" s="71" t="s">
        <v>510</v>
      </c>
      <c r="W209" s="72">
        <v>38190</v>
      </c>
      <c r="X209" s="76"/>
      <c r="Y209" s="77"/>
      <c r="Z209" s="76"/>
      <c r="AA209" s="77"/>
      <c r="AB209" s="77"/>
    </row>
    <row r="210" spans="17:28" ht="15.5" x14ac:dyDescent="0.45">
      <c r="Q210" s="79"/>
      <c r="R210" s="70">
        <v>7.6499999999999999E-2</v>
      </c>
      <c r="S210" s="71" t="s">
        <v>510</v>
      </c>
      <c r="T210" s="72">
        <v>315310</v>
      </c>
      <c r="U210" s="73">
        <v>7.6499999999999999E-2</v>
      </c>
      <c r="V210" s="71" t="s">
        <v>510</v>
      </c>
      <c r="W210" s="72">
        <v>420420</v>
      </c>
      <c r="X210" s="76"/>
      <c r="Y210" s="77"/>
      <c r="Z210" s="76"/>
      <c r="AA210" s="77"/>
      <c r="AB210" s="77"/>
    </row>
    <row r="211" spans="17:28" ht="15.5" x14ac:dyDescent="0.45">
      <c r="Q211" s="79"/>
      <c r="R211" s="80"/>
      <c r="S211" s="71"/>
      <c r="T211" s="69"/>
      <c r="U211" s="81"/>
      <c r="V211" s="71"/>
      <c r="W211" s="69"/>
      <c r="X211" s="76"/>
      <c r="Y211" s="77"/>
      <c r="Z211" s="76"/>
      <c r="AA211" s="77"/>
      <c r="AB211" s="77"/>
    </row>
    <row r="212" spans="17:28" ht="15.5" x14ac:dyDescent="0.45">
      <c r="Q212" s="69" t="s">
        <v>610</v>
      </c>
      <c r="R212" s="221" t="s">
        <v>513</v>
      </c>
      <c r="S212" s="222"/>
      <c r="T212" s="222"/>
      <c r="U212" s="221" t="s">
        <v>513</v>
      </c>
      <c r="V212" s="222"/>
      <c r="W212" s="222"/>
      <c r="X212" s="76" t="s">
        <v>514</v>
      </c>
      <c r="Y212" s="77" t="s">
        <v>514</v>
      </c>
      <c r="Z212" s="76" t="s">
        <v>514</v>
      </c>
      <c r="AA212" s="77" t="s">
        <v>514</v>
      </c>
      <c r="AB212" s="77" t="s">
        <v>514</v>
      </c>
    </row>
    <row r="213" spans="17:28" ht="15.5" x14ac:dyDescent="0.45">
      <c r="Q213" s="79"/>
      <c r="R213" s="80"/>
      <c r="S213" s="71"/>
      <c r="T213" s="69"/>
      <c r="U213" s="81"/>
      <c r="V213" s="71"/>
      <c r="W213" s="69"/>
      <c r="X213" s="76"/>
      <c r="Y213" s="77"/>
      <c r="Z213" s="76"/>
      <c r="AA213" s="77"/>
      <c r="AB213" s="77"/>
    </row>
    <row r="214" spans="17:28" ht="15.5" x14ac:dyDescent="0.45">
      <c r="Q214" s="69" t="s">
        <v>611</v>
      </c>
      <c r="R214" s="70">
        <v>0.04</v>
      </c>
      <c r="S214" s="71" t="s">
        <v>510</v>
      </c>
      <c r="T214" s="72">
        <v>0</v>
      </c>
      <c r="U214" s="73">
        <v>0.04</v>
      </c>
      <c r="V214" s="71" t="s">
        <v>510</v>
      </c>
      <c r="W214" s="72">
        <v>0</v>
      </c>
      <c r="X214" s="74">
        <v>14600</v>
      </c>
      <c r="Y214" s="72">
        <v>29200</v>
      </c>
      <c r="Z214" s="76" t="s">
        <v>514</v>
      </c>
      <c r="AA214" s="77" t="s">
        <v>514</v>
      </c>
      <c r="AB214" s="77" t="s">
        <v>514</v>
      </c>
    </row>
    <row r="215" spans="17:28" ht="15.5" x14ac:dyDescent="0.45">
      <c r="Q215" s="69" t="s">
        <v>612</v>
      </c>
      <c r="R215" s="70">
        <v>0.06</v>
      </c>
      <c r="S215" s="71" t="s">
        <v>510</v>
      </c>
      <c r="T215" s="72">
        <v>10000</v>
      </c>
      <c r="U215" s="73">
        <v>0.06</v>
      </c>
      <c r="V215" s="71" t="s">
        <v>510</v>
      </c>
      <c r="W215" s="72">
        <v>10000</v>
      </c>
      <c r="X215" s="76"/>
      <c r="Y215" s="77"/>
      <c r="Z215" s="76"/>
      <c r="AA215" s="77"/>
      <c r="AB215" s="77"/>
    </row>
    <row r="216" spans="17:28" ht="15.5" x14ac:dyDescent="0.45">
      <c r="Q216" s="79"/>
      <c r="R216" s="70">
        <v>6.5000000000000002E-2</v>
      </c>
      <c r="S216" s="71" t="s">
        <v>510</v>
      </c>
      <c r="T216" s="72">
        <v>40000</v>
      </c>
      <c r="U216" s="73">
        <v>6.5000000000000002E-2</v>
      </c>
      <c r="V216" s="71" t="s">
        <v>510</v>
      </c>
      <c r="W216" s="72">
        <v>40000</v>
      </c>
      <c r="X216" s="76"/>
      <c r="Y216" s="77"/>
      <c r="Z216" s="76"/>
      <c r="AA216" s="77"/>
      <c r="AB216" s="77"/>
    </row>
    <row r="217" spans="17:28" ht="15.5" x14ac:dyDescent="0.45">
      <c r="Q217" s="79"/>
      <c r="R217" s="70">
        <v>8.5000000000000006E-2</v>
      </c>
      <c r="S217" s="71" t="s">
        <v>510</v>
      </c>
      <c r="T217" s="72">
        <v>60000</v>
      </c>
      <c r="U217" s="73">
        <v>8.5000000000000006E-2</v>
      </c>
      <c r="V217" s="71" t="s">
        <v>510</v>
      </c>
      <c r="W217" s="72">
        <v>60000</v>
      </c>
      <c r="X217" s="76"/>
      <c r="Y217" s="77"/>
      <c r="Z217" s="76"/>
      <c r="AA217" s="77"/>
      <c r="AB217" s="77"/>
    </row>
    <row r="218" spans="17:28" ht="15.5" x14ac:dyDescent="0.45">
      <c r="Q218" s="79"/>
      <c r="R218" s="73">
        <v>9.2499999999999999E-2</v>
      </c>
      <c r="S218" s="71" t="s">
        <v>510</v>
      </c>
      <c r="T218" s="72">
        <v>250000</v>
      </c>
      <c r="U218" s="73">
        <v>9.2499999999999999E-2</v>
      </c>
      <c r="V218" s="71" t="s">
        <v>510</v>
      </c>
      <c r="W218" s="72">
        <v>250000</v>
      </c>
      <c r="X218" s="76"/>
      <c r="Y218" s="77"/>
      <c r="Z218" s="76"/>
      <c r="AA218" s="77"/>
      <c r="AB218" s="77"/>
    </row>
    <row r="219" spans="17:28" ht="15.5" x14ac:dyDescent="0.45">
      <c r="Q219" s="79"/>
      <c r="R219" s="73">
        <v>9.7500000000000003E-2</v>
      </c>
      <c r="S219" s="69" t="s">
        <v>510</v>
      </c>
      <c r="T219" s="72">
        <v>500000</v>
      </c>
      <c r="U219" s="73">
        <v>9.7500000000000003E-2</v>
      </c>
      <c r="V219" s="69" t="s">
        <v>510</v>
      </c>
      <c r="W219" s="72">
        <v>500000</v>
      </c>
      <c r="X219" s="76"/>
      <c r="Y219" s="77"/>
      <c r="Z219" s="76"/>
      <c r="AA219" s="77"/>
      <c r="AB219" s="77"/>
    </row>
    <row r="220" spans="17:28" ht="15.5" x14ac:dyDescent="0.45">
      <c r="Q220" s="79"/>
      <c r="R220" s="73">
        <v>0.1075</v>
      </c>
      <c r="S220" s="69" t="s">
        <v>510</v>
      </c>
      <c r="T220" s="72">
        <v>1000000</v>
      </c>
      <c r="U220" s="73">
        <v>0.1075</v>
      </c>
      <c r="V220" s="69" t="s">
        <v>510</v>
      </c>
      <c r="W220" s="72">
        <v>1000000</v>
      </c>
      <c r="X220" s="76"/>
      <c r="Y220" s="77"/>
      <c r="Z220" s="76"/>
      <c r="AA220" s="77"/>
      <c r="AB220" s="77"/>
    </row>
    <row r="221" spans="17:28" ht="15.5" x14ac:dyDescent="0.45">
      <c r="Q221" s="79"/>
      <c r="R221" s="71"/>
      <c r="S221" s="71"/>
      <c r="T221" s="69"/>
      <c r="U221" s="69"/>
      <c r="V221" s="71"/>
      <c r="W221" s="69"/>
      <c r="X221" s="69"/>
      <c r="Y221" s="69"/>
      <c r="Z221" s="69"/>
      <c r="AA221" s="69"/>
      <c r="AB221" s="69"/>
    </row>
    <row r="264" spans="17:28" ht="15.5" x14ac:dyDescent="0.45">
      <c r="Q264" s="79"/>
      <c r="R264" s="81"/>
      <c r="S264" s="69"/>
      <c r="T264" s="69"/>
      <c r="U264" s="81"/>
      <c r="V264" s="69"/>
      <c r="W264" s="69"/>
      <c r="X264" s="76"/>
      <c r="Y264" s="77"/>
      <c r="Z264" s="76"/>
      <c r="AA264" s="77"/>
      <c r="AB264" s="77"/>
    </row>
  </sheetData>
  <mergeCells count="22">
    <mergeCell ref="R1:T1"/>
    <mergeCell ref="U1:W1"/>
    <mergeCell ref="X1:Y1"/>
    <mergeCell ref="Z1:AB1"/>
    <mergeCell ref="R7:T7"/>
    <mergeCell ref="U7:W7"/>
    <mergeCell ref="R43:T43"/>
    <mergeCell ref="U43:W43"/>
    <mergeCell ref="R122:T122"/>
    <mergeCell ref="U122:W122"/>
    <mergeCell ref="R124:T124"/>
    <mergeCell ref="U124:W124"/>
    <mergeCell ref="R199:T199"/>
    <mergeCell ref="U199:W199"/>
    <mergeCell ref="R212:T212"/>
    <mergeCell ref="U212:W212"/>
    <mergeCell ref="R181:T181"/>
    <mergeCell ref="U181:W181"/>
    <mergeCell ref="R183:T183"/>
    <mergeCell ref="U183:W183"/>
    <mergeCell ref="R185:T185"/>
    <mergeCell ref="U185:W185"/>
  </mergeCells>
  <dataValidations count="1">
    <dataValidation type="list" allowBlank="1" showInputMessage="1" showErrorMessage="1" sqref="I1" xr:uid="{ACDC418F-41C9-409F-A626-22F70550DD3D}">
      <formula1>$F:$F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0702-BD66-441D-824E-14437BF250D7}">
  <sheetPr>
    <tabColor theme="0" tint="-0.14999847407452621"/>
    <pageSetUpPr autoPageBreaks="0" fitToPage="1"/>
  </sheetPr>
  <dimension ref="A2:Z58"/>
  <sheetViews>
    <sheetView showGridLines="0" topLeftCell="A30" workbookViewId="0">
      <selection activeCell="B2" sqref="B2:F58"/>
    </sheetView>
  </sheetViews>
  <sheetFormatPr defaultRowHeight="14.5" x14ac:dyDescent="0.35"/>
  <cols>
    <col min="1" max="1" width="4.1796875" customWidth="1"/>
    <col min="2" max="2" width="4.1796875" style="2" customWidth="1"/>
    <col min="3" max="3" width="4.1796875" style="5" customWidth="1"/>
    <col min="4" max="7" width="4.1796875" customWidth="1"/>
    <col min="10" max="25" width="10.26953125" customWidth="1"/>
    <col min="26" max="26" width="20.453125" bestFit="1" customWidth="1"/>
  </cols>
  <sheetData>
    <row r="2" spans="1:26" x14ac:dyDescent="0.35">
      <c r="B2" s="37">
        <f>'The Guidelines'!B19</f>
        <v>2</v>
      </c>
      <c r="C2" s="36" t="str">
        <f>'The Guidelines'!C19</f>
        <v>Save $1,000</v>
      </c>
    </row>
    <row r="3" spans="1:26" x14ac:dyDescent="0.35">
      <c r="B3" s="3" t="s">
        <v>0</v>
      </c>
      <c r="C3" s="5" t="s">
        <v>437</v>
      </c>
    </row>
    <row r="5" spans="1:26" s="11" customFormat="1" ht="17" x14ac:dyDescent="0.4">
      <c r="B5" s="10" t="s">
        <v>64</v>
      </c>
      <c r="C5" s="12"/>
    </row>
    <row r="7" spans="1:26" ht="17" x14ac:dyDescent="0.4">
      <c r="B7" s="9" t="s">
        <v>63</v>
      </c>
      <c r="C7" s="8"/>
      <c r="D7" s="8"/>
      <c r="E7" s="7"/>
      <c r="F7" s="7"/>
      <c r="G7" s="7"/>
      <c r="H7" s="7"/>
      <c r="I7" s="7"/>
      <c r="J7" s="7"/>
      <c r="K7" s="7"/>
      <c r="L7" s="7"/>
      <c r="M7" s="7"/>
      <c r="N7" s="7"/>
      <c r="O7" s="7"/>
      <c r="P7" s="7"/>
      <c r="Q7" s="7"/>
      <c r="R7" s="7"/>
      <c r="S7" s="7"/>
      <c r="T7" s="7"/>
      <c r="U7" s="7"/>
      <c r="V7" s="7"/>
      <c r="W7" s="7"/>
      <c r="X7" s="7"/>
      <c r="Y7" s="7"/>
      <c r="Z7" s="7"/>
    </row>
    <row r="8" spans="1:26" ht="17" x14ac:dyDescent="0.4">
      <c r="B8" s="10"/>
      <c r="C8" s="3"/>
      <c r="D8" s="3"/>
    </row>
    <row r="9" spans="1:26" s="6" customFormat="1" x14ac:dyDescent="0.35">
      <c r="A9" s="2"/>
      <c r="B9" s="6" t="s">
        <v>62</v>
      </c>
    </row>
    <row r="10" spans="1:26" x14ac:dyDescent="0.35">
      <c r="B10" s="3" t="s">
        <v>0</v>
      </c>
      <c r="C10" t="s">
        <v>61</v>
      </c>
    </row>
    <row r="11" spans="1:26" x14ac:dyDescent="0.35">
      <c r="B11" s="3" t="s">
        <v>0</v>
      </c>
      <c r="C11" t="s">
        <v>60</v>
      </c>
    </row>
    <row r="12" spans="1:26" x14ac:dyDescent="0.35">
      <c r="B12" s="3" t="s">
        <v>0</v>
      </c>
      <c r="C12" t="s">
        <v>59</v>
      </c>
    </row>
    <row r="13" spans="1:26" x14ac:dyDescent="0.35">
      <c r="B13"/>
      <c r="C13"/>
    </row>
    <row r="14" spans="1:26" s="6" customFormat="1" x14ac:dyDescent="0.35">
      <c r="A14" s="2"/>
      <c r="B14" s="6" t="s">
        <v>58</v>
      </c>
    </row>
    <row r="15" spans="1:26" x14ac:dyDescent="0.35">
      <c r="B15" s="3" t="s">
        <v>0</v>
      </c>
      <c r="C15" t="s">
        <v>57</v>
      </c>
    </row>
    <row r="16" spans="1:26" x14ac:dyDescent="0.35">
      <c r="B16" s="3" t="s">
        <v>0</v>
      </c>
      <c r="C16" t="s">
        <v>56</v>
      </c>
    </row>
    <row r="17" spans="1:26" x14ac:dyDescent="0.35">
      <c r="B17" s="3" t="s">
        <v>0</v>
      </c>
      <c r="C17" t="s">
        <v>55</v>
      </c>
    </row>
    <row r="18" spans="1:26" x14ac:dyDescent="0.35">
      <c r="B18" s="3" t="s">
        <v>0</v>
      </c>
      <c r="C18" t="s">
        <v>54</v>
      </c>
    </row>
    <row r="20" spans="1:26" ht="17" x14ac:dyDescent="0.4">
      <c r="B20" s="9" t="s">
        <v>53</v>
      </c>
      <c r="C20" s="8"/>
      <c r="D20" s="8"/>
      <c r="E20" s="7"/>
      <c r="F20" s="7"/>
      <c r="G20" s="7"/>
      <c r="H20" s="7"/>
      <c r="I20" s="7"/>
      <c r="J20" s="7"/>
      <c r="K20" s="7"/>
      <c r="L20" s="7"/>
      <c r="M20" s="7"/>
      <c r="N20" s="7"/>
      <c r="O20" s="7"/>
      <c r="P20" s="7"/>
      <c r="Q20" s="7"/>
      <c r="R20" s="7"/>
      <c r="S20" s="7"/>
      <c r="T20" s="7"/>
      <c r="U20" s="7"/>
      <c r="V20" s="7"/>
      <c r="W20" s="7"/>
      <c r="X20" s="7"/>
      <c r="Y20" s="7"/>
      <c r="Z20" s="7"/>
    </row>
    <row r="21" spans="1:26" s="6" customFormat="1" x14ac:dyDescent="0.35">
      <c r="A21" s="2"/>
      <c r="C21" s="3"/>
    </row>
    <row r="22" spans="1:26" x14ac:dyDescent="0.35">
      <c r="B22" s="6" t="s">
        <v>52</v>
      </c>
      <c r="C22" s="6"/>
    </row>
    <row r="23" spans="1:26" x14ac:dyDescent="0.35">
      <c r="B23" s="3" t="s">
        <v>0</v>
      </c>
      <c r="C23" t="s">
        <v>51</v>
      </c>
    </row>
    <row r="24" spans="1:26" x14ac:dyDescent="0.35">
      <c r="B24" s="3" t="s">
        <v>0</v>
      </c>
      <c r="C24" t="s">
        <v>50</v>
      </c>
    </row>
    <row r="25" spans="1:26" s="6" customFormat="1" x14ac:dyDescent="0.35">
      <c r="A25" s="2"/>
      <c r="B25"/>
      <c r="C25"/>
    </row>
    <row r="26" spans="1:26" x14ac:dyDescent="0.35">
      <c r="B26" s="6" t="s">
        <v>49</v>
      </c>
      <c r="C26" s="6"/>
    </row>
    <row r="27" spans="1:26" x14ac:dyDescent="0.35">
      <c r="B27" s="3" t="s">
        <v>0</v>
      </c>
      <c r="C27" t="s">
        <v>48</v>
      </c>
    </row>
    <row r="28" spans="1:26" x14ac:dyDescent="0.35">
      <c r="B28" s="3" t="s">
        <v>0</v>
      </c>
      <c r="C28" t="s">
        <v>47</v>
      </c>
    </row>
    <row r="29" spans="1:26" x14ac:dyDescent="0.35">
      <c r="B29" s="3" t="s">
        <v>0</v>
      </c>
      <c r="C29" t="s">
        <v>46</v>
      </c>
    </row>
    <row r="30" spans="1:26" x14ac:dyDescent="0.35">
      <c r="B30" s="3" t="s">
        <v>0</v>
      </c>
      <c r="C30" t="s">
        <v>45</v>
      </c>
    </row>
    <row r="31" spans="1:26" x14ac:dyDescent="0.35">
      <c r="B31" s="3" t="s">
        <v>0</v>
      </c>
      <c r="C31" t="s">
        <v>44</v>
      </c>
    </row>
    <row r="32" spans="1:26" x14ac:dyDescent="0.35">
      <c r="B32" s="3" t="s">
        <v>0</v>
      </c>
      <c r="C32" t="s">
        <v>43</v>
      </c>
    </row>
    <row r="33" spans="1:3" x14ac:dyDescent="0.35">
      <c r="B33" s="3" t="s">
        <v>0</v>
      </c>
      <c r="C33" t="s">
        <v>42</v>
      </c>
    </row>
    <row r="34" spans="1:3" s="6" customFormat="1" x14ac:dyDescent="0.35">
      <c r="A34" s="2"/>
      <c r="B34"/>
      <c r="C34"/>
    </row>
    <row r="35" spans="1:3" x14ac:dyDescent="0.35">
      <c r="B35" s="6" t="s">
        <v>41</v>
      </c>
      <c r="C35" s="6"/>
    </row>
    <row r="36" spans="1:3" x14ac:dyDescent="0.35">
      <c r="B36" s="3" t="s">
        <v>0</v>
      </c>
      <c r="C36" t="s">
        <v>40</v>
      </c>
    </row>
    <row r="37" spans="1:3" x14ac:dyDescent="0.35">
      <c r="B37" s="3" t="s">
        <v>0</v>
      </c>
      <c r="C37" t="s">
        <v>39</v>
      </c>
    </row>
    <row r="38" spans="1:3" x14ac:dyDescent="0.35">
      <c r="B38" s="3" t="s">
        <v>0</v>
      </c>
      <c r="C38" t="s">
        <v>38</v>
      </c>
    </row>
    <row r="39" spans="1:3" x14ac:dyDescent="0.35">
      <c r="B39" s="3" t="s">
        <v>0</v>
      </c>
      <c r="C39" t="s">
        <v>37</v>
      </c>
    </row>
    <row r="40" spans="1:3" s="6" customFormat="1" x14ac:dyDescent="0.35">
      <c r="A40" s="2"/>
      <c r="B40"/>
      <c r="C40"/>
    </row>
    <row r="41" spans="1:3" x14ac:dyDescent="0.35">
      <c r="B41" s="6" t="s">
        <v>36</v>
      </c>
      <c r="C41" s="6"/>
    </row>
    <row r="42" spans="1:3" x14ac:dyDescent="0.35">
      <c r="B42" s="3" t="s">
        <v>0</v>
      </c>
      <c r="C42" t="s">
        <v>35</v>
      </c>
    </row>
    <row r="43" spans="1:3" x14ac:dyDescent="0.35">
      <c r="B43" s="3" t="s">
        <v>0</v>
      </c>
      <c r="C43" t="s">
        <v>34</v>
      </c>
    </row>
    <row r="44" spans="1:3" x14ac:dyDescent="0.35">
      <c r="B44" s="3" t="s">
        <v>0</v>
      </c>
      <c r="C44" t="s">
        <v>33</v>
      </c>
    </row>
    <row r="45" spans="1:3" s="6" customFormat="1" x14ac:dyDescent="0.35">
      <c r="A45" s="2"/>
      <c r="B45"/>
      <c r="C45"/>
    </row>
    <row r="46" spans="1:3" x14ac:dyDescent="0.35">
      <c r="B46" s="6" t="s">
        <v>32</v>
      </c>
      <c r="C46" s="6"/>
    </row>
    <row r="47" spans="1:3" x14ac:dyDescent="0.35">
      <c r="B47" s="3" t="s">
        <v>0</v>
      </c>
      <c r="C47" t="s">
        <v>31</v>
      </c>
    </row>
    <row r="48" spans="1:3" x14ac:dyDescent="0.35">
      <c r="B48" s="3" t="s">
        <v>0</v>
      </c>
      <c r="C48" t="s">
        <v>30</v>
      </c>
    </row>
    <row r="49" spans="2:26" x14ac:dyDescent="0.35">
      <c r="B49" s="3" t="s">
        <v>0</v>
      </c>
      <c r="C49" t="s">
        <v>29</v>
      </c>
    </row>
    <row r="50" spans="2:26" x14ac:dyDescent="0.35">
      <c r="B50" s="3" t="s">
        <v>0</v>
      </c>
      <c r="C50" t="s">
        <v>28</v>
      </c>
    </row>
    <row r="52" spans="2:26" x14ac:dyDescent="0.35">
      <c r="B52" s="6" t="s">
        <v>27</v>
      </c>
      <c r="C52" s="6"/>
    </row>
    <row r="53" spans="2:26" x14ac:dyDescent="0.35">
      <c r="B53" s="3" t="s">
        <v>0</v>
      </c>
      <c r="C53" s="5" t="s">
        <v>26</v>
      </c>
      <c r="Z53" s="39" t="s">
        <v>25</v>
      </c>
    </row>
    <row r="54" spans="2:26" x14ac:dyDescent="0.35">
      <c r="B54" s="3" t="s">
        <v>0</v>
      </c>
      <c r="C54" s="5" t="s">
        <v>24</v>
      </c>
      <c r="Z54" s="39" t="s">
        <v>23</v>
      </c>
    </row>
    <row r="55" spans="2:26" x14ac:dyDescent="0.35">
      <c r="B55" s="3" t="s">
        <v>0</v>
      </c>
      <c r="C55" s="5" t="s">
        <v>22</v>
      </c>
      <c r="Z55" s="39" t="s">
        <v>21</v>
      </c>
    </row>
    <row r="56" spans="2:26" x14ac:dyDescent="0.35">
      <c r="B56" s="3" t="s">
        <v>0</v>
      </c>
      <c r="C56" s="5" t="s">
        <v>20</v>
      </c>
      <c r="Z56" s="39" t="s">
        <v>19</v>
      </c>
    </row>
    <row r="57" spans="2:26" x14ac:dyDescent="0.35">
      <c r="B57" s="3" t="s">
        <v>0</v>
      </c>
      <c r="C57" s="5" t="s">
        <v>18</v>
      </c>
      <c r="Z57" s="39" t="s">
        <v>17</v>
      </c>
    </row>
    <row r="58" spans="2:26" x14ac:dyDescent="0.35">
      <c r="B58" s="3" t="s">
        <v>0</v>
      </c>
      <c r="C58" s="5" t="s">
        <v>16</v>
      </c>
      <c r="Z58" s="39" t="s">
        <v>15</v>
      </c>
    </row>
  </sheetData>
  <pageMargins left="0.7" right="0.7" top="0.75" bottom="0.75" header="0.3" footer="0.3"/>
  <pageSetup scale="53"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5684-42E7-4523-B022-4FDB79168ACF}">
  <sheetPr>
    <tabColor theme="0" tint="-0.14999847407452621"/>
    <pageSetUpPr autoPageBreaks="0" fitToPage="1"/>
  </sheetPr>
  <dimension ref="A2:Z105"/>
  <sheetViews>
    <sheetView showGridLines="0" topLeftCell="A66" workbookViewId="0">
      <selection activeCell="B2" sqref="B2:I97"/>
    </sheetView>
  </sheetViews>
  <sheetFormatPr defaultRowHeight="14.5" x14ac:dyDescent="0.35"/>
  <cols>
    <col min="1" max="1" width="4.1796875" customWidth="1"/>
    <col min="2" max="2" width="4.1796875" style="2" customWidth="1"/>
    <col min="3" max="3" width="4.1796875" style="5" customWidth="1"/>
    <col min="4" max="7" width="4.1796875" customWidth="1"/>
    <col min="10" max="10" width="14.54296875" customWidth="1"/>
    <col min="11" max="15" width="10.26953125" customWidth="1"/>
    <col min="16" max="16" width="14.54296875" customWidth="1"/>
    <col min="17" max="25" width="10.26953125" customWidth="1"/>
    <col min="26" max="26" width="20.453125" bestFit="1" customWidth="1"/>
  </cols>
  <sheetData>
    <row r="2" spans="1:26" x14ac:dyDescent="0.35">
      <c r="B2" s="37">
        <f>'The Guidelines'!B24</f>
        <v>3</v>
      </c>
      <c r="C2" s="2" t="str">
        <f>'The Guidelines'!C24</f>
        <v>Pay Off High Interest Debt - Credit Cards &amp; Personal Loans</v>
      </c>
    </row>
    <row r="3" spans="1:26" x14ac:dyDescent="0.35">
      <c r="B3" s="3" t="s">
        <v>0</v>
      </c>
      <c r="C3" t="s">
        <v>438</v>
      </c>
    </row>
    <row r="5" spans="1:26" s="11" customFormat="1" ht="17" x14ac:dyDescent="0.4">
      <c r="B5" s="10" t="s">
        <v>64</v>
      </c>
      <c r="C5" s="12"/>
    </row>
    <row r="7" spans="1:26" ht="17" x14ac:dyDescent="0.4">
      <c r="B7" s="9" t="s">
        <v>63</v>
      </c>
      <c r="C7" s="8"/>
      <c r="D7" s="8"/>
      <c r="E7" s="7"/>
      <c r="F7" s="7"/>
      <c r="G7" s="7"/>
      <c r="H7" s="7"/>
      <c r="I7" s="7"/>
      <c r="J7" s="7"/>
      <c r="K7" s="7"/>
      <c r="L7" s="7"/>
      <c r="M7" s="7"/>
      <c r="N7" s="7"/>
      <c r="O7" s="7"/>
      <c r="P7" s="7"/>
      <c r="Q7" s="7"/>
      <c r="R7" s="7"/>
      <c r="S7" s="7"/>
      <c r="T7" s="7"/>
      <c r="U7" s="7"/>
      <c r="V7" s="7"/>
      <c r="W7" s="7"/>
      <c r="X7" s="7"/>
      <c r="Y7" s="7"/>
      <c r="Z7" s="7"/>
    </row>
    <row r="8" spans="1:26" ht="17" x14ac:dyDescent="0.4">
      <c r="B8" s="10"/>
      <c r="C8" s="3"/>
      <c r="D8" s="3"/>
    </row>
    <row r="9" spans="1:26" s="6" customFormat="1" x14ac:dyDescent="0.35">
      <c r="A9" s="2"/>
      <c r="B9" s="6" t="s">
        <v>154</v>
      </c>
    </row>
    <row r="10" spans="1:26" x14ac:dyDescent="0.35">
      <c r="B10" s="3" t="s">
        <v>0</v>
      </c>
      <c r="C10" t="s">
        <v>153</v>
      </c>
      <c r="Z10" s="4" t="str">
        <f>'# 3'!B2</f>
        <v>Calculation #1</v>
      </c>
    </row>
    <row r="11" spans="1:26" x14ac:dyDescent="0.35">
      <c r="B11" s="3" t="s">
        <v>0</v>
      </c>
      <c r="C11" t="s">
        <v>152</v>
      </c>
      <c r="Z11" s="4" t="str">
        <f>'# 3'!G2</f>
        <v>Calculation #2</v>
      </c>
    </row>
    <row r="12" spans="1:26" x14ac:dyDescent="0.35">
      <c r="B12" s="3" t="s">
        <v>0</v>
      </c>
      <c r="C12" t="s">
        <v>151</v>
      </c>
      <c r="Z12" s="4"/>
    </row>
    <row r="13" spans="1:26" x14ac:dyDescent="0.35">
      <c r="B13" s="3" t="s">
        <v>0</v>
      </c>
      <c r="C13" t="s">
        <v>150</v>
      </c>
      <c r="Z13" s="4" t="str">
        <f>'# 3'!L2</f>
        <v>Calculation #3</v>
      </c>
    </row>
    <row r="14" spans="1:26" x14ac:dyDescent="0.35">
      <c r="B14" s="3" t="s">
        <v>0</v>
      </c>
      <c r="C14" t="s">
        <v>149</v>
      </c>
      <c r="Z14" s="4"/>
    </row>
    <row r="15" spans="1:26" x14ac:dyDescent="0.35">
      <c r="B15"/>
      <c r="C15"/>
      <c r="Z15" s="4"/>
    </row>
    <row r="16" spans="1:26" s="6" customFormat="1" x14ac:dyDescent="0.35">
      <c r="A16" s="2"/>
      <c r="B16" s="6" t="s">
        <v>148</v>
      </c>
      <c r="Z16" s="4"/>
    </row>
    <row r="17" spans="1:26" x14ac:dyDescent="0.35">
      <c r="B17" s="3" t="s">
        <v>0</v>
      </c>
      <c r="C17" t="s">
        <v>147</v>
      </c>
      <c r="Z17" s="4"/>
    </row>
    <row r="18" spans="1:26" x14ac:dyDescent="0.35">
      <c r="B18" s="3" t="s">
        <v>0</v>
      </c>
      <c r="C18" t="s">
        <v>146</v>
      </c>
      <c r="Z18" s="4"/>
    </row>
    <row r="19" spans="1:26" x14ac:dyDescent="0.35">
      <c r="B19" s="3" t="s">
        <v>0</v>
      </c>
      <c r="C19" t="s">
        <v>145</v>
      </c>
      <c r="Z19" s="4"/>
    </row>
    <row r="20" spans="1:26" x14ac:dyDescent="0.35">
      <c r="B20" s="3" t="s">
        <v>0</v>
      </c>
      <c r="C20" t="s">
        <v>144</v>
      </c>
      <c r="Z20" s="4"/>
    </row>
    <row r="21" spans="1:26" x14ac:dyDescent="0.35">
      <c r="B21" s="3" t="s">
        <v>0</v>
      </c>
      <c r="C21" t="s">
        <v>143</v>
      </c>
      <c r="Z21" s="4"/>
    </row>
    <row r="22" spans="1:26" x14ac:dyDescent="0.35">
      <c r="B22" s="3" t="s">
        <v>0</v>
      </c>
      <c r="C22" t="s">
        <v>142</v>
      </c>
      <c r="Z22" s="1"/>
    </row>
    <row r="23" spans="1:26" x14ac:dyDescent="0.35">
      <c r="B23" s="3"/>
      <c r="C23"/>
    </row>
    <row r="24" spans="1:26" s="6" customFormat="1" x14ac:dyDescent="0.35">
      <c r="A24" s="2"/>
      <c r="B24" s="6" t="s">
        <v>141</v>
      </c>
    </row>
    <row r="25" spans="1:26" s="6" customFormat="1" x14ac:dyDescent="0.35">
      <c r="A25" s="2"/>
      <c r="B25" s="3" t="s">
        <v>0</v>
      </c>
      <c r="C25" t="s">
        <v>140</v>
      </c>
    </row>
    <row r="26" spans="1:26" s="6" customFormat="1" x14ac:dyDescent="0.35">
      <c r="A26" s="2"/>
      <c r="B26" s="3" t="s">
        <v>0</v>
      </c>
      <c r="C26" t="s">
        <v>139</v>
      </c>
    </row>
    <row r="27" spans="1:26" s="6" customFormat="1" x14ac:dyDescent="0.35">
      <c r="A27" s="2"/>
      <c r="B27" s="3" t="s">
        <v>0</v>
      </c>
      <c r="C27" t="s">
        <v>138</v>
      </c>
    </row>
    <row r="28" spans="1:26" s="6" customFormat="1" x14ac:dyDescent="0.35">
      <c r="A28" s="2"/>
      <c r="B28" s="3" t="s">
        <v>0</v>
      </c>
      <c r="C28" t="s">
        <v>137</v>
      </c>
    </row>
    <row r="29" spans="1:26" s="6" customFormat="1" x14ac:dyDescent="0.35">
      <c r="A29" s="2"/>
      <c r="C29"/>
    </row>
    <row r="30" spans="1:26" s="6" customFormat="1" x14ac:dyDescent="0.35">
      <c r="A30" s="2"/>
      <c r="B30" s="6" t="s">
        <v>136</v>
      </c>
    </row>
    <row r="31" spans="1:26" s="6" customFormat="1" x14ac:dyDescent="0.35">
      <c r="A31" s="2"/>
      <c r="B31" s="3" t="s">
        <v>0</v>
      </c>
      <c r="C31" t="s">
        <v>135</v>
      </c>
    </row>
    <row r="32" spans="1:26" s="6" customFormat="1" x14ac:dyDescent="0.35">
      <c r="A32" s="2"/>
      <c r="B32" s="3" t="s">
        <v>0</v>
      </c>
      <c r="C32" t="s">
        <v>134</v>
      </c>
    </row>
    <row r="33" spans="1:26" s="6" customFormat="1" x14ac:dyDescent="0.35">
      <c r="A33" s="2"/>
      <c r="B33" s="3" t="s">
        <v>0</v>
      </c>
      <c r="C33" t="s">
        <v>133</v>
      </c>
    </row>
    <row r="34" spans="1:26" s="6" customFormat="1" x14ac:dyDescent="0.35">
      <c r="A34" s="2"/>
      <c r="B34" s="3" t="s">
        <v>0</v>
      </c>
      <c r="C34" t="s">
        <v>132</v>
      </c>
    </row>
    <row r="35" spans="1:26" s="6" customFormat="1" x14ac:dyDescent="0.35">
      <c r="A35" s="2"/>
      <c r="B35" s="3" t="s">
        <v>0</v>
      </c>
      <c r="C35" t="s">
        <v>131</v>
      </c>
    </row>
    <row r="36" spans="1:26" s="6" customFormat="1" x14ac:dyDescent="0.35">
      <c r="A36" s="2"/>
      <c r="B36" s="3" t="s">
        <v>0</v>
      </c>
      <c r="C36" t="s">
        <v>130</v>
      </c>
    </row>
    <row r="38" spans="1:26" ht="17" x14ac:dyDescent="0.4">
      <c r="B38" s="9" t="s">
        <v>53</v>
      </c>
      <c r="C38" s="8"/>
      <c r="D38" s="8"/>
      <c r="E38" s="7"/>
      <c r="F38" s="7"/>
      <c r="G38" s="7"/>
      <c r="H38" s="7"/>
      <c r="I38" s="7"/>
      <c r="J38" s="7"/>
      <c r="K38" s="7"/>
      <c r="L38" s="7"/>
      <c r="M38" s="7"/>
      <c r="N38" s="7"/>
      <c r="O38" s="7"/>
      <c r="P38" s="7"/>
      <c r="Q38" s="7"/>
      <c r="R38" s="7"/>
      <c r="S38" s="7"/>
      <c r="T38" s="7"/>
      <c r="U38" s="7"/>
      <c r="V38" s="7"/>
      <c r="W38" s="7"/>
      <c r="X38" s="7"/>
      <c r="Y38" s="7"/>
      <c r="Z38" s="7"/>
    </row>
    <row r="39" spans="1:26" s="6" customFormat="1" x14ac:dyDescent="0.35">
      <c r="A39" s="2"/>
      <c r="C39" s="3"/>
    </row>
    <row r="40" spans="1:26" x14ac:dyDescent="0.35">
      <c r="B40" s="6" t="s">
        <v>129</v>
      </c>
      <c r="C40" s="6"/>
    </row>
    <row r="41" spans="1:26" x14ac:dyDescent="0.35">
      <c r="B41" s="3" t="s">
        <v>0</v>
      </c>
      <c r="C41" t="s">
        <v>128</v>
      </c>
    </row>
    <row r="42" spans="1:26" x14ac:dyDescent="0.35">
      <c r="B42" s="3" t="s">
        <v>0</v>
      </c>
      <c r="C42" t="s">
        <v>127</v>
      </c>
    </row>
    <row r="43" spans="1:26" x14ac:dyDescent="0.35">
      <c r="B43" s="3" t="s">
        <v>0</v>
      </c>
      <c r="C43" t="s">
        <v>126</v>
      </c>
    </row>
    <row r="44" spans="1:26" x14ac:dyDescent="0.35">
      <c r="B44" s="3" t="s">
        <v>0</v>
      </c>
      <c r="C44" t="s">
        <v>125</v>
      </c>
    </row>
    <row r="45" spans="1:26" x14ac:dyDescent="0.35">
      <c r="B45" s="3" t="s">
        <v>0</v>
      </c>
      <c r="C45" s="21" t="s">
        <v>124</v>
      </c>
    </row>
    <row r="46" spans="1:26" x14ac:dyDescent="0.35">
      <c r="B46"/>
      <c r="C46" s="3" t="s">
        <v>0</v>
      </c>
      <c r="D46" t="s">
        <v>123</v>
      </c>
      <c r="Z46" s="22"/>
    </row>
    <row r="47" spans="1:26" x14ac:dyDescent="0.35">
      <c r="B47"/>
      <c r="C47" s="3" t="s">
        <v>0</v>
      </c>
      <c r="D47" t="s">
        <v>122</v>
      </c>
      <c r="Z47" s="22"/>
    </row>
    <row r="48" spans="1:26" x14ac:dyDescent="0.35">
      <c r="B48" s="3" t="s">
        <v>0</v>
      </c>
      <c r="C48" s="21" t="s">
        <v>121</v>
      </c>
      <c r="Z48" s="4"/>
    </row>
    <row r="49" spans="1:26" x14ac:dyDescent="0.35">
      <c r="B49"/>
      <c r="C49" s="3" t="s">
        <v>0</v>
      </c>
      <c r="D49" t="s">
        <v>120</v>
      </c>
      <c r="Z49" s="4"/>
    </row>
    <row r="50" spans="1:26" s="6" customFormat="1" x14ac:dyDescent="0.35">
      <c r="A50" s="2"/>
      <c r="C50"/>
      <c r="D50" s="3" t="s">
        <v>0</v>
      </c>
      <c r="E50" s="20" t="s">
        <v>119</v>
      </c>
      <c r="Z50" s="4"/>
    </row>
    <row r="51" spans="1:26" s="6" customFormat="1" x14ac:dyDescent="0.35">
      <c r="A51" s="2"/>
      <c r="C51"/>
      <c r="D51" s="3" t="s">
        <v>0</v>
      </c>
      <c r="E51" s="20" t="s">
        <v>118</v>
      </c>
      <c r="Z51" s="4"/>
    </row>
    <row r="52" spans="1:26" s="6" customFormat="1" x14ac:dyDescent="0.35">
      <c r="A52" s="2"/>
      <c r="C52"/>
      <c r="D52" s="3" t="s">
        <v>0</v>
      </c>
      <c r="E52" s="20" t="s">
        <v>117</v>
      </c>
      <c r="Z52" s="4"/>
    </row>
    <row r="53" spans="1:26" s="6" customFormat="1" x14ac:dyDescent="0.35">
      <c r="A53" s="2"/>
      <c r="C53" s="3" t="s">
        <v>0</v>
      </c>
      <c r="D53" s="5" t="s">
        <v>116</v>
      </c>
      <c r="Z53" s="4"/>
    </row>
    <row r="54" spans="1:26" s="6" customFormat="1" x14ac:dyDescent="0.35">
      <c r="A54" s="2"/>
      <c r="B54"/>
      <c r="C54"/>
      <c r="Z54" s="4"/>
    </row>
    <row r="55" spans="1:26" x14ac:dyDescent="0.35">
      <c r="B55" s="6" t="s">
        <v>115</v>
      </c>
      <c r="C55" s="6"/>
      <c r="Z55" s="4"/>
    </row>
    <row r="56" spans="1:26" x14ac:dyDescent="0.35">
      <c r="B56" s="3" t="s">
        <v>0</v>
      </c>
      <c r="C56" t="s">
        <v>114</v>
      </c>
      <c r="Z56" s="4"/>
    </row>
    <row r="57" spans="1:26" x14ac:dyDescent="0.35">
      <c r="B57" s="3" t="s">
        <v>0</v>
      </c>
      <c r="C57" t="s">
        <v>113</v>
      </c>
      <c r="Z57" s="4"/>
    </row>
    <row r="58" spans="1:26" x14ac:dyDescent="0.35">
      <c r="B58" s="3" t="s">
        <v>0</v>
      </c>
      <c r="C58" t="s">
        <v>112</v>
      </c>
      <c r="Z58" s="4"/>
    </row>
    <row r="59" spans="1:26" x14ac:dyDescent="0.35">
      <c r="B59" s="3" t="s">
        <v>0</v>
      </c>
      <c r="C59" t="s">
        <v>111</v>
      </c>
      <c r="Z59" s="4"/>
    </row>
    <row r="60" spans="1:26" x14ac:dyDescent="0.35">
      <c r="B60" s="3" t="s">
        <v>0</v>
      </c>
      <c r="C60" t="s">
        <v>110</v>
      </c>
      <c r="Z60" s="4"/>
    </row>
    <row r="61" spans="1:26" x14ac:dyDescent="0.35">
      <c r="B61" s="3" t="s">
        <v>0</v>
      </c>
      <c r="C61" t="s">
        <v>109</v>
      </c>
      <c r="Z61" s="4"/>
    </row>
    <row r="62" spans="1:26" x14ac:dyDescent="0.35">
      <c r="B62" s="3"/>
      <c r="C62" s="3" t="s">
        <v>0</v>
      </c>
      <c r="D62" t="s">
        <v>108</v>
      </c>
      <c r="Z62" s="4"/>
    </row>
    <row r="63" spans="1:26" x14ac:dyDescent="0.35">
      <c r="B63" s="3"/>
      <c r="C63" s="3" t="s">
        <v>0</v>
      </c>
      <c r="D63" t="s">
        <v>107</v>
      </c>
      <c r="Z63" s="4"/>
    </row>
    <row r="64" spans="1:26" x14ac:dyDescent="0.35">
      <c r="B64" s="3"/>
      <c r="C64" s="3" t="s">
        <v>0</v>
      </c>
      <c r="D64" t="s">
        <v>106</v>
      </c>
      <c r="Z64" s="4"/>
    </row>
    <row r="65" spans="1:26" x14ac:dyDescent="0.35">
      <c r="B65" s="3"/>
      <c r="C65" s="3" t="s">
        <v>0</v>
      </c>
      <c r="D65" t="s">
        <v>105</v>
      </c>
      <c r="Z65" s="4" t="str">
        <f>'# 3'!Q2</f>
        <v>Calculation #4</v>
      </c>
    </row>
    <row r="66" spans="1:26" x14ac:dyDescent="0.35">
      <c r="B66" s="3" t="s">
        <v>0</v>
      </c>
      <c r="C66" t="s">
        <v>104</v>
      </c>
      <c r="Z66" s="4"/>
    </row>
    <row r="67" spans="1:26" x14ac:dyDescent="0.35">
      <c r="B67" s="3" t="s">
        <v>0</v>
      </c>
      <c r="C67" t="s">
        <v>103</v>
      </c>
      <c r="Z67" s="4"/>
    </row>
    <row r="68" spans="1:26" x14ac:dyDescent="0.35">
      <c r="B68" s="3" t="s">
        <v>0</v>
      </c>
      <c r="C68" t="s">
        <v>102</v>
      </c>
      <c r="Z68" s="4"/>
    </row>
    <row r="69" spans="1:26" x14ac:dyDescent="0.35">
      <c r="B69" s="3" t="s">
        <v>0</v>
      </c>
      <c r="C69" t="s">
        <v>101</v>
      </c>
      <c r="Z69" s="4"/>
    </row>
    <row r="70" spans="1:26" x14ac:dyDescent="0.35">
      <c r="B70" s="3"/>
      <c r="C70"/>
      <c r="Z70" s="4"/>
    </row>
    <row r="71" spans="1:26" x14ac:dyDescent="0.35">
      <c r="B71" s="6" t="s">
        <v>100</v>
      </c>
      <c r="C71"/>
      <c r="Z71" s="4"/>
    </row>
    <row r="72" spans="1:26" x14ac:dyDescent="0.35">
      <c r="B72" s="3" t="s">
        <v>0</v>
      </c>
      <c r="C72" t="s">
        <v>99</v>
      </c>
      <c r="Z72" s="4"/>
    </row>
    <row r="73" spans="1:26" x14ac:dyDescent="0.35">
      <c r="B73" s="3" t="s">
        <v>0</v>
      </c>
      <c r="C73" t="s">
        <v>98</v>
      </c>
      <c r="Z73" s="4"/>
    </row>
    <row r="74" spans="1:26" x14ac:dyDescent="0.35">
      <c r="B74" s="3" t="s">
        <v>0</v>
      </c>
      <c r="C74" t="s">
        <v>97</v>
      </c>
      <c r="Z74" s="4"/>
    </row>
    <row r="75" spans="1:26" s="6" customFormat="1" x14ac:dyDescent="0.35">
      <c r="A75" s="2"/>
      <c r="B75"/>
      <c r="C75"/>
      <c r="Z75" s="4"/>
    </row>
    <row r="76" spans="1:26" x14ac:dyDescent="0.35">
      <c r="B76" s="6" t="s">
        <v>96</v>
      </c>
      <c r="C76" s="6"/>
      <c r="Z76" s="4"/>
    </row>
    <row r="77" spans="1:26" x14ac:dyDescent="0.35">
      <c r="B77" s="6"/>
      <c r="C77" s="6"/>
      <c r="Z77" s="4"/>
    </row>
    <row r="78" spans="1:26" s="6" customFormat="1" x14ac:dyDescent="0.35">
      <c r="A78" s="2"/>
      <c r="B78" s="3" t="s">
        <v>0</v>
      </c>
      <c r="C78" s="6" t="s">
        <v>41</v>
      </c>
      <c r="E78"/>
      <c r="Z78" s="4"/>
    </row>
    <row r="79" spans="1:26" x14ac:dyDescent="0.35">
      <c r="B79"/>
      <c r="C79" s="3" t="s">
        <v>0</v>
      </c>
      <c r="D79" t="s">
        <v>40</v>
      </c>
      <c r="Z79" s="4"/>
    </row>
    <row r="80" spans="1:26" x14ac:dyDescent="0.35">
      <c r="B80"/>
      <c r="C80" s="3" t="s">
        <v>0</v>
      </c>
      <c r="D80" t="s">
        <v>95</v>
      </c>
      <c r="Z80" s="4"/>
    </row>
    <row r="81" spans="1:26" x14ac:dyDescent="0.35">
      <c r="B81"/>
      <c r="C81"/>
      <c r="E81" s="6"/>
      <c r="Z81" s="4"/>
    </row>
    <row r="82" spans="1:26" s="6" customFormat="1" x14ac:dyDescent="0.35">
      <c r="A82" s="2"/>
      <c r="B82" s="3" t="s">
        <v>0</v>
      </c>
      <c r="C82" s="6" t="s">
        <v>36</v>
      </c>
      <c r="E82"/>
      <c r="Z82" s="4"/>
    </row>
    <row r="83" spans="1:26" x14ac:dyDescent="0.35">
      <c r="B83"/>
      <c r="C83" s="3" t="s">
        <v>0</v>
      </c>
      <c r="D83" t="s">
        <v>35</v>
      </c>
      <c r="Z83" s="4"/>
    </row>
    <row r="84" spans="1:26" x14ac:dyDescent="0.35">
      <c r="B84"/>
      <c r="C84" s="3" t="s">
        <v>0</v>
      </c>
      <c r="D84" t="s">
        <v>94</v>
      </c>
      <c r="Z84" s="4"/>
    </row>
    <row r="85" spans="1:26" x14ac:dyDescent="0.35">
      <c r="B85"/>
      <c r="C85" s="3" t="s">
        <v>0</v>
      </c>
      <c r="D85" t="s">
        <v>93</v>
      </c>
      <c r="Z85" s="4"/>
    </row>
    <row r="86" spans="1:26" x14ac:dyDescent="0.35">
      <c r="B86"/>
      <c r="C86"/>
      <c r="E86" s="6"/>
      <c r="Z86" s="4"/>
    </row>
    <row r="87" spans="1:26" s="6" customFormat="1" x14ac:dyDescent="0.35">
      <c r="A87" s="2"/>
      <c r="B87" s="3" t="s">
        <v>0</v>
      </c>
      <c r="C87" s="6" t="s">
        <v>32</v>
      </c>
      <c r="E87"/>
      <c r="Z87" s="4"/>
    </row>
    <row r="88" spans="1:26" x14ac:dyDescent="0.35">
      <c r="B88"/>
      <c r="C88" s="3" t="s">
        <v>0</v>
      </c>
      <c r="D88" t="s">
        <v>31</v>
      </c>
      <c r="Z88" s="4"/>
    </row>
    <row r="89" spans="1:26" x14ac:dyDescent="0.35">
      <c r="B89"/>
      <c r="C89" s="3" t="s">
        <v>0</v>
      </c>
      <c r="D89" t="s">
        <v>30</v>
      </c>
      <c r="Z89" s="4"/>
    </row>
    <row r="90" spans="1:26" x14ac:dyDescent="0.35">
      <c r="B90"/>
      <c r="C90" s="3" t="s">
        <v>0</v>
      </c>
      <c r="D90" t="s">
        <v>29</v>
      </c>
      <c r="Z90" s="4"/>
    </row>
    <row r="91" spans="1:26" x14ac:dyDescent="0.35">
      <c r="B91"/>
      <c r="C91" s="3" t="s">
        <v>0</v>
      </c>
      <c r="D91" t="s">
        <v>28</v>
      </c>
      <c r="Z91" s="4"/>
    </row>
    <row r="92" spans="1:26" x14ac:dyDescent="0.35">
      <c r="B92"/>
      <c r="C92"/>
      <c r="Z92" s="4"/>
    </row>
    <row r="93" spans="1:26" x14ac:dyDescent="0.35">
      <c r="B93" s="6" t="s">
        <v>92</v>
      </c>
      <c r="Z93" s="4"/>
    </row>
    <row r="94" spans="1:26" x14ac:dyDescent="0.35">
      <c r="C94" s="3" t="s">
        <v>0</v>
      </c>
      <c r="D94" t="s">
        <v>91</v>
      </c>
      <c r="Z94" s="4"/>
    </row>
    <row r="95" spans="1:26" x14ac:dyDescent="0.35">
      <c r="C95" s="3" t="s">
        <v>0</v>
      </c>
      <c r="D95" t="s">
        <v>90</v>
      </c>
    </row>
    <row r="96" spans="1:26" x14ac:dyDescent="0.35">
      <c r="C96" s="3" t="s">
        <v>0</v>
      </c>
      <c r="D96" t="s">
        <v>89</v>
      </c>
      <c r="Z96" s="4" t="str">
        <f>'# 3'!AE2</f>
        <v>Calculation #5</v>
      </c>
    </row>
    <row r="97" spans="2:26" x14ac:dyDescent="0.35">
      <c r="C97" s="3" t="s">
        <v>0</v>
      </c>
      <c r="D97" t="s">
        <v>88</v>
      </c>
      <c r="Z97" s="4"/>
    </row>
    <row r="99" spans="2:26" ht="17" x14ac:dyDescent="0.4">
      <c r="B99" s="10"/>
      <c r="C99" s="3"/>
      <c r="D99" s="3"/>
    </row>
    <row r="101" spans="2:26" x14ac:dyDescent="0.35">
      <c r="Z101" s="1"/>
    </row>
    <row r="102" spans="2:26" x14ac:dyDescent="0.35">
      <c r="Z102" s="1"/>
    </row>
    <row r="103" spans="2:26" x14ac:dyDescent="0.35">
      <c r="Z103" s="1"/>
    </row>
    <row r="104" spans="2:26" x14ac:dyDescent="0.35">
      <c r="Z104" s="1"/>
    </row>
    <row r="105" spans="2:26" x14ac:dyDescent="0.35">
      <c r="Z105" s="1"/>
    </row>
  </sheetData>
  <hyperlinks>
    <hyperlink ref="Z10" location="'# 3'!B2" display="'# 3'!B2" xr:uid="{7595F331-D245-4AA0-8CBA-01C963430790}"/>
    <hyperlink ref="Z11" location="'# 3'!G2" display="'# 3'!G2" xr:uid="{04971084-7B69-4077-86AA-C05B2D8E9CD7}"/>
    <hyperlink ref="Z13" location="'# 3'!L2" display="'# 3'!L2" xr:uid="{E74475E5-3844-42C0-8131-969046CAF607}"/>
    <hyperlink ref="Z65" location="'# 2'!Q2" display="'# 2'!Q2" xr:uid="{DB2D16AF-5878-4FE5-A562-34B029238570}"/>
    <hyperlink ref="Z96" location="'# 2'!AE2" display="'# 2'!AE2" xr:uid="{456B5D67-32B5-44FF-A6D6-B71027588065}"/>
  </hyperlinks>
  <pageMargins left="0.7" right="0.7" top="0.75" bottom="0.75" header="0.3" footer="0.3"/>
  <pageSetup scale="50"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AF6DE-38B5-4771-88A1-94B3B5FB1BCB}">
  <sheetPr>
    <tabColor theme="0" tint="-0.14999847407452621"/>
    <pageSetUpPr autoPageBreaks="0" fitToPage="1"/>
  </sheetPr>
  <dimension ref="A2:Z43"/>
  <sheetViews>
    <sheetView showGridLines="0" topLeftCell="A14" workbookViewId="0">
      <selection activeCell="B2" sqref="B2:H43"/>
    </sheetView>
  </sheetViews>
  <sheetFormatPr defaultRowHeight="14.5" x14ac:dyDescent="0.35"/>
  <cols>
    <col min="1" max="1" width="4.1796875" customWidth="1"/>
    <col min="2" max="2" width="4.1796875" style="2" customWidth="1"/>
    <col min="3" max="3" width="4.1796875" style="5" customWidth="1"/>
    <col min="4" max="7" width="4.1796875" customWidth="1"/>
    <col min="10" max="25" width="10.26953125" customWidth="1"/>
    <col min="26" max="26" width="20.453125" bestFit="1" customWidth="1"/>
  </cols>
  <sheetData>
    <row r="2" spans="1:26" x14ac:dyDescent="0.35">
      <c r="B2" s="37">
        <f>'The Guidelines'!B29</f>
        <v>4</v>
      </c>
      <c r="C2" s="2" t="str">
        <f>'The Guidelines'!C29</f>
        <v>Save 3 - 6 months of expenses in a savings account.</v>
      </c>
    </row>
    <row r="3" spans="1:26" x14ac:dyDescent="0.35">
      <c r="B3" s="3" t="s">
        <v>0</v>
      </c>
      <c r="C3" t="s">
        <v>439</v>
      </c>
    </row>
    <row r="5" spans="1:26" s="11" customFormat="1" ht="17" x14ac:dyDescent="0.4">
      <c r="B5" s="10" t="s">
        <v>64</v>
      </c>
      <c r="C5" s="12"/>
    </row>
    <row r="7" spans="1:26" ht="17" x14ac:dyDescent="0.4">
      <c r="B7" s="9" t="s">
        <v>63</v>
      </c>
      <c r="C7" s="8"/>
      <c r="D7" s="8"/>
      <c r="E7" s="7"/>
      <c r="F7" s="7"/>
      <c r="G7" s="7"/>
      <c r="H7" s="7"/>
      <c r="I7" s="7"/>
      <c r="J7" s="7"/>
      <c r="K7" s="7"/>
      <c r="L7" s="7"/>
      <c r="M7" s="7"/>
      <c r="N7" s="7"/>
      <c r="O7" s="7"/>
      <c r="P7" s="7"/>
      <c r="Q7" s="7"/>
      <c r="R7" s="7"/>
      <c r="S7" s="7"/>
      <c r="T7" s="7"/>
      <c r="U7" s="7"/>
      <c r="V7" s="7"/>
      <c r="W7" s="7"/>
      <c r="X7" s="7"/>
      <c r="Y7" s="7"/>
      <c r="Z7" s="7"/>
    </row>
    <row r="8" spans="1:26" ht="17" x14ac:dyDescent="0.4">
      <c r="B8" s="10"/>
      <c r="C8" s="3"/>
      <c r="D8" s="3"/>
    </row>
    <row r="9" spans="1:26" ht="17" x14ac:dyDescent="0.4">
      <c r="B9" s="10" t="s">
        <v>182</v>
      </c>
      <c r="C9" s="3"/>
      <c r="D9" s="3"/>
    </row>
    <row r="10" spans="1:26" ht="17" x14ac:dyDescent="0.4">
      <c r="B10" s="10"/>
      <c r="C10" s="3"/>
      <c r="D10" s="3"/>
    </row>
    <row r="11" spans="1:26" s="6" customFormat="1" x14ac:dyDescent="0.35">
      <c r="A11" s="2"/>
      <c r="B11" s="6" t="s">
        <v>172</v>
      </c>
    </row>
    <row r="12" spans="1:26" x14ac:dyDescent="0.35">
      <c r="B12" s="3" t="s">
        <v>0</v>
      </c>
      <c r="C12" t="s">
        <v>173</v>
      </c>
    </row>
    <row r="13" spans="1:26" x14ac:dyDescent="0.35">
      <c r="B13" s="3" t="s">
        <v>0</v>
      </c>
      <c r="C13" t="s">
        <v>174</v>
      </c>
    </row>
    <row r="14" spans="1:26" x14ac:dyDescent="0.35">
      <c r="B14" s="3" t="s">
        <v>0</v>
      </c>
      <c r="C14" t="s">
        <v>175</v>
      </c>
    </row>
    <row r="15" spans="1:26" x14ac:dyDescent="0.35">
      <c r="B15"/>
      <c r="C15"/>
    </row>
    <row r="16" spans="1:26" s="6" customFormat="1" x14ac:dyDescent="0.35">
      <c r="A16" s="2"/>
      <c r="B16" s="6" t="s">
        <v>176</v>
      </c>
    </row>
    <row r="17" spans="1:26" x14ac:dyDescent="0.35">
      <c r="B17" s="3" t="s">
        <v>0</v>
      </c>
      <c r="C17" t="s">
        <v>177</v>
      </c>
    </row>
    <row r="18" spans="1:26" x14ac:dyDescent="0.35">
      <c r="B18" s="3" t="s">
        <v>0</v>
      </c>
      <c r="C18" t="s">
        <v>179</v>
      </c>
    </row>
    <row r="19" spans="1:26" x14ac:dyDescent="0.35">
      <c r="B19" s="3" t="s">
        <v>0</v>
      </c>
      <c r="C19" t="s">
        <v>178</v>
      </c>
    </row>
    <row r="20" spans="1:26" x14ac:dyDescent="0.35">
      <c r="B20" s="3" t="s">
        <v>0</v>
      </c>
      <c r="C20" t="s">
        <v>180</v>
      </c>
    </row>
    <row r="21" spans="1:26" x14ac:dyDescent="0.35">
      <c r="B21" s="3" t="s">
        <v>0</v>
      </c>
      <c r="C21" t="s">
        <v>181</v>
      </c>
    </row>
    <row r="22" spans="1:26" x14ac:dyDescent="0.35">
      <c r="B22" s="3"/>
      <c r="C22"/>
    </row>
    <row r="24" spans="1:26" ht="17" x14ac:dyDescent="0.4">
      <c r="B24" s="9" t="s">
        <v>53</v>
      </c>
      <c r="C24" s="8"/>
      <c r="D24" s="8"/>
      <c r="E24" s="7"/>
      <c r="F24" s="7"/>
      <c r="G24" s="7"/>
      <c r="H24" s="7"/>
      <c r="I24" s="7"/>
      <c r="J24" s="7"/>
      <c r="K24" s="7"/>
      <c r="L24" s="7"/>
      <c r="M24" s="7"/>
      <c r="N24" s="7"/>
      <c r="O24" s="7"/>
      <c r="P24" s="7"/>
      <c r="Q24" s="7"/>
      <c r="R24" s="7"/>
      <c r="S24" s="7"/>
      <c r="T24" s="7"/>
      <c r="U24" s="7"/>
      <c r="V24" s="7"/>
      <c r="W24" s="7"/>
      <c r="X24" s="7"/>
      <c r="Y24" s="7"/>
      <c r="Z24" s="7"/>
    </row>
    <row r="25" spans="1:26" s="6" customFormat="1" x14ac:dyDescent="0.35">
      <c r="A25" s="2"/>
      <c r="C25" s="3"/>
    </row>
    <row r="26" spans="1:26" x14ac:dyDescent="0.35">
      <c r="B26" s="6" t="s">
        <v>183</v>
      </c>
      <c r="C26" s="6"/>
    </row>
    <row r="27" spans="1:26" x14ac:dyDescent="0.35">
      <c r="B27" s="3" t="s">
        <v>0</v>
      </c>
      <c r="C27" t="s">
        <v>184</v>
      </c>
      <c r="Z27" s="4" t="str">
        <f>'# 4'!B2</f>
        <v>Calculation #1</v>
      </c>
    </row>
    <row r="28" spans="1:26" s="6" customFormat="1" x14ac:dyDescent="0.35">
      <c r="A28" s="2"/>
      <c r="B28"/>
      <c r="C28"/>
    </row>
    <row r="29" spans="1:26" x14ac:dyDescent="0.35">
      <c r="B29" s="6" t="s">
        <v>49</v>
      </c>
      <c r="C29" s="6"/>
    </row>
    <row r="30" spans="1:26" x14ac:dyDescent="0.35">
      <c r="B30" s="3" t="s">
        <v>0</v>
      </c>
      <c r="C30" t="s">
        <v>185</v>
      </c>
    </row>
    <row r="31" spans="1:26" s="6" customFormat="1" x14ac:dyDescent="0.35">
      <c r="A31" s="2"/>
      <c r="B31"/>
      <c r="C31"/>
    </row>
    <row r="32" spans="1:26" x14ac:dyDescent="0.35">
      <c r="B32" s="6" t="s">
        <v>186</v>
      </c>
      <c r="C32" s="6"/>
    </row>
    <row r="33" spans="2:26" x14ac:dyDescent="0.35">
      <c r="B33" s="3" t="s">
        <v>0</v>
      </c>
      <c r="C33" t="s">
        <v>187</v>
      </c>
    </row>
    <row r="34" spans="2:26" x14ac:dyDescent="0.35">
      <c r="B34" s="3" t="s">
        <v>0</v>
      </c>
      <c r="C34" t="s">
        <v>188</v>
      </c>
      <c r="Z34" s="39" t="s">
        <v>190</v>
      </c>
    </row>
    <row r="35" spans="2:26" x14ac:dyDescent="0.35">
      <c r="B35" s="3" t="s">
        <v>0</v>
      </c>
      <c r="C35" t="s">
        <v>189</v>
      </c>
    </row>
    <row r="37" spans="2:26" x14ac:dyDescent="0.35">
      <c r="B37" s="6" t="s">
        <v>27</v>
      </c>
      <c r="C37" s="6"/>
    </row>
    <row r="38" spans="2:26" x14ac:dyDescent="0.35">
      <c r="B38" s="3" t="s">
        <v>0</v>
      </c>
      <c r="C38" s="5" t="s">
        <v>26</v>
      </c>
      <c r="Z38" s="39" t="s">
        <v>25</v>
      </c>
    </row>
    <row r="39" spans="2:26" x14ac:dyDescent="0.35">
      <c r="B39" s="3" t="s">
        <v>0</v>
      </c>
      <c r="C39" s="5" t="s">
        <v>24</v>
      </c>
      <c r="Z39" s="39" t="s">
        <v>23</v>
      </c>
    </row>
    <row r="40" spans="2:26" x14ac:dyDescent="0.35">
      <c r="B40" s="3" t="s">
        <v>0</v>
      </c>
      <c r="C40" s="5" t="s">
        <v>22</v>
      </c>
      <c r="Z40" s="39" t="s">
        <v>21</v>
      </c>
    </row>
    <row r="41" spans="2:26" x14ac:dyDescent="0.35">
      <c r="B41" s="3" t="s">
        <v>0</v>
      </c>
      <c r="C41" s="5" t="s">
        <v>20</v>
      </c>
      <c r="Z41" s="39" t="s">
        <v>19</v>
      </c>
    </row>
    <row r="42" spans="2:26" x14ac:dyDescent="0.35">
      <c r="B42" s="3" t="s">
        <v>0</v>
      </c>
      <c r="C42" s="5" t="s">
        <v>18</v>
      </c>
      <c r="Z42" s="39" t="s">
        <v>17</v>
      </c>
    </row>
    <row r="43" spans="2:26" x14ac:dyDescent="0.35">
      <c r="B43" s="3" t="s">
        <v>0</v>
      </c>
      <c r="C43" s="5" t="s">
        <v>16</v>
      </c>
      <c r="Z43" s="39" t="s">
        <v>15</v>
      </c>
    </row>
  </sheetData>
  <hyperlinks>
    <hyperlink ref="Z27" location="'# 4'!B2" display="'# 4'!B2" xr:uid="{06B9942E-94CF-46A5-A1C5-B7A5EC790AF7}"/>
  </hyperlinks>
  <pageMargins left="0.7" right="0.7" top="0.75" bottom="0.75" header="0.3" footer="0.3"/>
  <pageSetup scale="53"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758B9-42D2-4A9B-A7A0-F8CD9B3AE56C}">
  <sheetPr>
    <tabColor theme="0" tint="-0.14999847407452621"/>
    <pageSetUpPr autoPageBreaks="0" fitToPage="1"/>
  </sheetPr>
  <dimension ref="A2:AG68"/>
  <sheetViews>
    <sheetView showGridLines="0" topLeftCell="A21" zoomScaleNormal="100" workbookViewId="0">
      <selection activeCell="B2" sqref="B2:J68"/>
    </sheetView>
  </sheetViews>
  <sheetFormatPr defaultRowHeight="14.5" x14ac:dyDescent="0.35"/>
  <cols>
    <col min="1" max="1" width="4.1796875" customWidth="1"/>
    <col min="2" max="2" width="4.1796875" style="2" customWidth="1"/>
    <col min="3" max="3" width="4.1796875" style="5" customWidth="1"/>
    <col min="4" max="7" width="4.1796875" customWidth="1"/>
    <col min="10" max="24" width="10.26953125" customWidth="1"/>
    <col min="25" max="25" width="15.453125" customWidth="1"/>
    <col min="26" max="26" width="26.81640625" style="3" bestFit="1" customWidth="1"/>
    <col min="31" max="31" width="36.81640625" bestFit="1" customWidth="1"/>
    <col min="32" max="33" width="36.54296875" customWidth="1"/>
  </cols>
  <sheetData>
    <row r="2" spans="1:26" x14ac:dyDescent="0.35">
      <c r="B2" s="37">
        <f>'The Guidelines'!B34</f>
        <v>5</v>
      </c>
      <c r="C2" s="2" t="str">
        <f>+'The Guidelines'!C34</f>
        <v>Save for retirement by funding an IRA (includes 401ks and 403bs, etc.)</v>
      </c>
    </row>
    <row r="3" spans="1:26" x14ac:dyDescent="0.35">
      <c r="B3" s="3" t="s">
        <v>0</v>
      </c>
      <c r="C3" t="s">
        <v>195</v>
      </c>
    </row>
    <row r="5" spans="1:26" s="11" customFormat="1" ht="17" x14ac:dyDescent="0.4">
      <c r="B5" s="10" t="s">
        <v>64</v>
      </c>
      <c r="C5" s="12"/>
      <c r="Z5" s="33"/>
    </row>
    <row r="7" spans="1:26" ht="17" x14ac:dyDescent="0.4">
      <c r="B7" s="9" t="s">
        <v>63</v>
      </c>
      <c r="C7" s="8"/>
      <c r="D7" s="8"/>
      <c r="E7" s="7"/>
      <c r="F7" s="7"/>
      <c r="G7" s="7"/>
      <c r="H7" s="7"/>
      <c r="I7" s="7"/>
      <c r="J7" s="7"/>
      <c r="K7" s="7"/>
      <c r="L7" s="7"/>
      <c r="M7" s="7"/>
      <c r="N7" s="7"/>
      <c r="O7" s="7"/>
      <c r="P7" s="7"/>
      <c r="Q7" s="7"/>
      <c r="R7" s="7"/>
      <c r="S7" s="7"/>
      <c r="T7" s="7"/>
      <c r="U7" s="7"/>
      <c r="V7" s="7"/>
      <c r="W7" s="7"/>
      <c r="X7" s="7"/>
      <c r="Y7" s="7"/>
      <c r="Z7" s="8"/>
    </row>
    <row r="8" spans="1:26" ht="17" x14ac:dyDescent="0.4">
      <c r="B8" s="10"/>
      <c r="C8" s="3"/>
      <c r="D8" s="3"/>
    </row>
    <row r="9" spans="1:26" s="6" customFormat="1" x14ac:dyDescent="0.35">
      <c r="A9" s="2"/>
      <c r="B9" s="6" t="s">
        <v>196</v>
      </c>
      <c r="Z9" s="34"/>
    </row>
    <row r="10" spans="1:26" x14ac:dyDescent="0.35">
      <c r="B10" s="3" t="s">
        <v>0</v>
      </c>
      <c r="C10" t="s">
        <v>197</v>
      </c>
    </row>
    <row r="11" spans="1:26" x14ac:dyDescent="0.35">
      <c r="B11" s="3" t="s">
        <v>0</v>
      </c>
      <c r="C11" t="s">
        <v>198</v>
      </c>
    </row>
    <row r="12" spans="1:26" x14ac:dyDescent="0.35">
      <c r="B12" s="3" t="s">
        <v>0</v>
      </c>
      <c r="C12" t="s">
        <v>225</v>
      </c>
      <c r="Z12" s="4" t="s">
        <v>200</v>
      </c>
    </row>
    <row r="13" spans="1:26" x14ac:dyDescent="0.35">
      <c r="B13" s="3" t="s">
        <v>0</v>
      </c>
      <c r="C13" t="s">
        <v>199</v>
      </c>
    </row>
    <row r="14" spans="1:26" x14ac:dyDescent="0.35">
      <c r="B14"/>
      <c r="C14"/>
    </row>
    <row r="15" spans="1:26" s="6" customFormat="1" x14ac:dyDescent="0.35">
      <c r="A15" s="2"/>
      <c r="B15" s="6" t="s">
        <v>201</v>
      </c>
      <c r="Z15" s="34"/>
    </row>
    <row r="16" spans="1:26" x14ac:dyDescent="0.35">
      <c r="B16" s="3" t="s">
        <v>0</v>
      </c>
      <c r="C16" t="s">
        <v>202</v>
      </c>
    </row>
    <row r="17" spans="1:26" x14ac:dyDescent="0.35">
      <c r="B17" s="3" t="s">
        <v>0</v>
      </c>
      <c r="C17" t="s">
        <v>203</v>
      </c>
    </row>
    <row r="18" spans="1:26" x14ac:dyDescent="0.35">
      <c r="B18" s="3" t="s">
        <v>0</v>
      </c>
      <c r="C18" t="s">
        <v>204</v>
      </c>
    </row>
    <row r="19" spans="1:26" x14ac:dyDescent="0.35">
      <c r="C19" s="3" t="s">
        <v>0</v>
      </c>
      <c r="D19" t="s">
        <v>223</v>
      </c>
      <c r="Z19" s="4" t="str">
        <f>'# 5'!B2</f>
        <v>Calculation #1</v>
      </c>
    </row>
    <row r="20" spans="1:26" x14ac:dyDescent="0.35">
      <c r="C20" s="3" t="s">
        <v>0</v>
      </c>
      <c r="D20" t="s">
        <v>224</v>
      </c>
      <c r="Z20" s="4" t="str">
        <f>'# 5'!G2</f>
        <v>Calculation #2</v>
      </c>
    </row>
    <row r="21" spans="1:26" x14ac:dyDescent="0.35">
      <c r="D21" s="3"/>
    </row>
    <row r="22" spans="1:26" ht="17" x14ac:dyDescent="0.4">
      <c r="B22" s="9" t="s">
        <v>53</v>
      </c>
      <c r="C22" s="8"/>
      <c r="D22" s="8"/>
      <c r="E22" s="7"/>
      <c r="F22" s="7"/>
      <c r="G22" s="7"/>
      <c r="H22" s="7"/>
      <c r="I22" s="7"/>
      <c r="J22" s="7"/>
      <c r="K22" s="7"/>
      <c r="L22" s="7"/>
      <c r="M22" s="7"/>
      <c r="N22" s="7"/>
      <c r="O22" s="7"/>
      <c r="P22" s="7"/>
      <c r="Q22" s="7"/>
      <c r="R22" s="7"/>
      <c r="S22" s="7"/>
      <c r="T22" s="7"/>
      <c r="U22" s="7"/>
      <c r="V22" s="7"/>
      <c r="W22" s="7"/>
      <c r="X22" s="7"/>
      <c r="Y22" s="7"/>
      <c r="Z22" s="8"/>
    </row>
    <row r="23" spans="1:26" s="6" customFormat="1" x14ac:dyDescent="0.35">
      <c r="A23" s="2"/>
      <c r="C23" s="3"/>
      <c r="Z23" s="34"/>
    </row>
    <row r="24" spans="1:26" s="6" customFormat="1" x14ac:dyDescent="0.35">
      <c r="A24" s="2"/>
      <c r="B24" s="6" t="s">
        <v>234</v>
      </c>
      <c r="C24" s="3"/>
      <c r="Z24" s="4" t="str">
        <f>'#  5'!B3</f>
        <v>Want to see it in a clean table?</v>
      </c>
    </row>
    <row r="25" spans="1:26" x14ac:dyDescent="0.35">
      <c r="B25" s="3" t="s">
        <v>0</v>
      </c>
      <c r="C25" s="23" t="s">
        <v>235</v>
      </c>
    </row>
    <row r="26" spans="1:26" x14ac:dyDescent="0.35">
      <c r="B26" s="3"/>
      <c r="C26" s="3" t="s">
        <v>0</v>
      </c>
      <c r="D26" t="s">
        <v>223</v>
      </c>
    </row>
    <row r="27" spans="1:26" x14ac:dyDescent="0.35">
      <c r="B27" s="3"/>
      <c r="C27" s="3" t="s">
        <v>0</v>
      </c>
      <c r="D27" t="s">
        <v>224</v>
      </c>
    </row>
    <row r="28" spans="1:26" x14ac:dyDescent="0.35">
      <c r="B28" s="3" t="s">
        <v>0</v>
      </c>
      <c r="C28" s="24" t="s">
        <v>236</v>
      </c>
    </row>
    <row r="29" spans="1:26" x14ac:dyDescent="0.35">
      <c r="B29" s="3"/>
      <c r="C29" s="3" t="s">
        <v>0</v>
      </c>
      <c r="D29" t="s">
        <v>237</v>
      </c>
    </row>
    <row r="30" spans="1:26" x14ac:dyDescent="0.35">
      <c r="B30" s="3"/>
      <c r="C30" s="3" t="s">
        <v>0</v>
      </c>
      <c r="D30" t="s">
        <v>238</v>
      </c>
    </row>
    <row r="31" spans="1:26" ht="14.5" customHeight="1" x14ac:dyDescent="0.35">
      <c r="B31" s="3"/>
      <c r="D31" s="3" t="s">
        <v>0</v>
      </c>
      <c r="E31" t="s">
        <v>219</v>
      </c>
      <c r="Z31" s="4" t="s">
        <v>218</v>
      </c>
    </row>
    <row r="32" spans="1:26" x14ac:dyDescent="0.35">
      <c r="B32" s="3"/>
      <c r="D32" s="3"/>
      <c r="E32" s="3" t="s">
        <v>0</v>
      </c>
      <c r="F32" t="s">
        <v>220</v>
      </c>
      <c r="Z32" s="4"/>
    </row>
    <row r="33" spans="1:33" x14ac:dyDescent="0.35">
      <c r="D33" s="5"/>
      <c r="E33" s="3" t="s">
        <v>0</v>
      </c>
      <c r="F33" t="s">
        <v>221</v>
      </c>
    </row>
    <row r="34" spans="1:33" x14ac:dyDescent="0.35">
      <c r="D34" s="5"/>
      <c r="E34" s="3" t="s">
        <v>0</v>
      </c>
      <c r="F34" t="s">
        <v>222</v>
      </c>
    </row>
    <row r="35" spans="1:33" s="6" customFormat="1" x14ac:dyDescent="0.35">
      <c r="A35" s="2"/>
      <c r="B35" s="3" t="s">
        <v>0</v>
      </c>
      <c r="C35" s="24" t="s">
        <v>239</v>
      </c>
      <c r="Z35" s="34"/>
    </row>
    <row r="36" spans="1:33" s="6" customFormat="1" x14ac:dyDescent="0.35">
      <c r="A36" s="2"/>
      <c r="C36" s="3" t="s">
        <v>0</v>
      </c>
      <c r="D36" t="s">
        <v>240</v>
      </c>
      <c r="Z36" s="34"/>
      <c r="AE36" s="25"/>
      <c r="AF36" s="26"/>
      <c r="AG36" s="26"/>
    </row>
    <row r="37" spans="1:33" s="6" customFormat="1" x14ac:dyDescent="0.35">
      <c r="A37" s="2"/>
      <c r="C37" s="3"/>
      <c r="D37" s="3" t="s">
        <v>0</v>
      </c>
      <c r="E37" t="s">
        <v>245</v>
      </c>
      <c r="Z37" s="4" t="s">
        <v>285</v>
      </c>
    </row>
    <row r="38" spans="1:33" s="6" customFormat="1" x14ac:dyDescent="0.35">
      <c r="A38" s="2"/>
      <c r="C38" s="3"/>
      <c r="D38" s="3" t="s">
        <v>0</v>
      </c>
      <c r="E38" t="s">
        <v>241</v>
      </c>
      <c r="Z38" s="34"/>
    </row>
    <row r="39" spans="1:33" s="6" customFormat="1" x14ac:dyDescent="0.35">
      <c r="A39" s="2"/>
      <c r="C39" s="3" t="s">
        <v>0</v>
      </c>
      <c r="D39" t="s">
        <v>242</v>
      </c>
      <c r="Z39" s="34"/>
    </row>
    <row r="40" spans="1:33" s="6" customFormat="1" x14ac:dyDescent="0.35">
      <c r="A40" s="2"/>
      <c r="C40" s="3"/>
      <c r="D40" s="3" t="s">
        <v>0</v>
      </c>
      <c r="E40" t="s">
        <v>244</v>
      </c>
      <c r="Z40" s="34"/>
    </row>
    <row r="41" spans="1:33" s="6" customFormat="1" x14ac:dyDescent="0.35">
      <c r="A41" s="2"/>
      <c r="C41" s="3"/>
      <c r="D41" s="3" t="s">
        <v>0</v>
      </c>
      <c r="E41" t="s">
        <v>243</v>
      </c>
      <c r="Z41" s="34"/>
    </row>
    <row r="42" spans="1:33" s="6" customFormat="1" x14ac:dyDescent="0.35">
      <c r="A42" s="2"/>
      <c r="B42" s="3" t="s">
        <v>0</v>
      </c>
      <c r="C42" s="24" t="s">
        <v>246</v>
      </c>
      <c r="Z42" s="34"/>
    </row>
    <row r="43" spans="1:33" s="6" customFormat="1" x14ac:dyDescent="0.35">
      <c r="A43" s="2"/>
      <c r="C43" s="3" t="s">
        <v>0</v>
      </c>
      <c r="D43" t="s">
        <v>247</v>
      </c>
      <c r="Z43" s="34"/>
    </row>
    <row r="44" spans="1:33" s="6" customFormat="1" x14ac:dyDescent="0.35">
      <c r="A44" s="2"/>
      <c r="D44" s="3" t="s">
        <v>0</v>
      </c>
      <c r="E44" t="s">
        <v>250</v>
      </c>
      <c r="Z44" s="34"/>
    </row>
    <row r="45" spans="1:33" s="6" customFormat="1" x14ac:dyDescent="0.35">
      <c r="A45" s="2"/>
      <c r="D45" s="3" t="s">
        <v>0</v>
      </c>
      <c r="E45" t="s">
        <v>251</v>
      </c>
      <c r="Z45" s="34"/>
    </row>
    <row r="46" spans="1:33" s="6" customFormat="1" x14ac:dyDescent="0.35">
      <c r="A46" s="2"/>
      <c r="C46" s="3" t="s">
        <v>0</v>
      </c>
      <c r="D46" t="s">
        <v>254</v>
      </c>
      <c r="Z46" s="34"/>
    </row>
    <row r="47" spans="1:33" s="6" customFormat="1" x14ac:dyDescent="0.35">
      <c r="A47" s="2"/>
      <c r="C47" s="3"/>
      <c r="D47" s="3" t="s">
        <v>0</v>
      </c>
      <c r="E47" t="s">
        <v>252</v>
      </c>
      <c r="Z47" s="34"/>
    </row>
    <row r="48" spans="1:33" s="6" customFormat="1" x14ac:dyDescent="0.35">
      <c r="A48" s="2"/>
      <c r="C48" s="3"/>
      <c r="D48" s="3" t="s">
        <v>0</v>
      </c>
      <c r="E48" t="s">
        <v>253</v>
      </c>
      <c r="Z48" s="34"/>
    </row>
    <row r="49" spans="1:26" s="6" customFormat="1" x14ac:dyDescent="0.35">
      <c r="A49" s="2"/>
      <c r="C49" s="3" t="s">
        <v>0</v>
      </c>
      <c r="D49" s="5" t="s">
        <v>255</v>
      </c>
      <c r="E49"/>
      <c r="Z49" s="34"/>
    </row>
    <row r="50" spans="1:26" s="6" customFormat="1" x14ac:dyDescent="0.35">
      <c r="A50" s="2"/>
      <c r="C50" s="3"/>
      <c r="D50" s="3" t="s">
        <v>0</v>
      </c>
      <c r="E50" t="s">
        <v>256</v>
      </c>
      <c r="Z50" s="34"/>
    </row>
    <row r="51" spans="1:26" s="6" customFormat="1" x14ac:dyDescent="0.35">
      <c r="A51" s="2"/>
      <c r="C51" s="3"/>
      <c r="D51" s="3" t="s">
        <v>0</v>
      </c>
      <c r="E51" t="s">
        <v>257</v>
      </c>
      <c r="Z51" s="34"/>
    </row>
    <row r="52" spans="1:26" s="6" customFormat="1" x14ac:dyDescent="0.35">
      <c r="A52" s="2"/>
      <c r="B52" s="3" t="s">
        <v>0</v>
      </c>
      <c r="C52" s="24" t="s">
        <v>248</v>
      </c>
      <c r="Z52" s="34"/>
    </row>
    <row r="53" spans="1:26" s="6" customFormat="1" x14ac:dyDescent="0.35">
      <c r="A53" s="2"/>
      <c r="C53" s="3" t="s">
        <v>0</v>
      </c>
      <c r="D53" t="s">
        <v>249</v>
      </c>
      <c r="Z53" s="34"/>
    </row>
    <row r="54" spans="1:26" s="6" customFormat="1" x14ac:dyDescent="0.35">
      <c r="A54" s="2"/>
      <c r="C54" s="3"/>
      <c r="Z54" s="34"/>
    </row>
    <row r="55" spans="1:26" x14ac:dyDescent="0.35">
      <c r="B55" s="6" t="s">
        <v>226</v>
      </c>
      <c r="C55" s="6"/>
    </row>
    <row r="56" spans="1:26" x14ac:dyDescent="0.35">
      <c r="B56" s="3" t="s">
        <v>0</v>
      </c>
      <c r="C56" t="s">
        <v>227</v>
      </c>
    </row>
    <row r="57" spans="1:26" s="6" customFormat="1" x14ac:dyDescent="0.35">
      <c r="A57" s="2"/>
      <c r="B57"/>
      <c r="C57"/>
      <c r="Z57" s="34"/>
    </row>
    <row r="58" spans="1:26" x14ac:dyDescent="0.35">
      <c r="B58" s="6" t="s">
        <v>49</v>
      </c>
      <c r="C58" s="6"/>
    </row>
    <row r="59" spans="1:26" x14ac:dyDescent="0.35">
      <c r="B59" s="3" t="s">
        <v>0</v>
      </c>
      <c r="C59" t="s">
        <v>228</v>
      </c>
    </row>
    <row r="60" spans="1:26" x14ac:dyDescent="0.35">
      <c r="B60" s="3" t="s">
        <v>0</v>
      </c>
      <c r="C60" t="s">
        <v>229</v>
      </c>
    </row>
    <row r="61" spans="1:26" s="6" customFormat="1" x14ac:dyDescent="0.35">
      <c r="A61" s="2"/>
      <c r="B61"/>
      <c r="C61"/>
      <c r="Z61" s="34"/>
    </row>
    <row r="62" spans="1:26" x14ac:dyDescent="0.35">
      <c r="B62" s="6" t="s">
        <v>230</v>
      </c>
      <c r="C62" s="6"/>
    </row>
    <row r="63" spans="1:26" x14ac:dyDescent="0.35">
      <c r="B63" s="3" t="s">
        <v>0</v>
      </c>
      <c r="C63" t="s">
        <v>231</v>
      </c>
    </row>
    <row r="65" spans="2:26" x14ac:dyDescent="0.35">
      <c r="B65" s="6" t="s">
        <v>232</v>
      </c>
      <c r="C65" s="6"/>
      <c r="Z65" s="4" t="s">
        <v>288</v>
      </c>
    </row>
    <row r="66" spans="2:26" x14ac:dyDescent="0.35">
      <c r="B66" s="3" t="s">
        <v>0</v>
      </c>
      <c r="C66" s="5" t="s">
        <v>286</v>
      </c>
    </row>
    <row r="67" spans="2:26" x14ac:dyDescent="0.35">
      <c r="B67" s="3" t="s">
        <v>0</v>
      </c>
      <c r="C67" s="5" t="s">
        <v>233</v>
      </c>
    </row>
    <row r="68" spans="2:26" x14ac:dyDescent="0.35">
      <c r="B68" s="3" t="s">
        <v>0</v>
      </c>
      <c r="C68" s="5" t="s">
        <v>287</v>
      </c>
    </row>
  </sheetData>
  <hyperlinks>
    <hyperlink ref="Z19" location="'# 5'!B2" display="'# 5'!B2" xr:uid="{38B86697-4BAD-40C8-B38C-6453FF9A6C02}"/>
    <hyperlink ref="Z12" r:id="rId1" xr:uid="{EA667BAF-3881-4DF3-A52B-852B5B68B1CD}"/>
    <hyperlink ref="Z20" location="'# 5'!G2" display="'# 5'!G2" xr:uid="{2A1CE47B-4D69-4C18-9C5A-CB4A11E4BC44}"/>
    <hyperlink ref="Z31" r:id="rId2" location=":~:text=A%20%E2%80%9Cbackdoor%E2%80%9D%20Roth%20IRA%20allows%20high%20earners%20to%20sidestep%20the,have%20not%20previously%20been%20taxed." xr:uid="{D7EC91A7-18ED-4F59-8CA6-B987F1FEB453}"/>
    <hyperlink ref="Z24" location="'#  5'!B3" display="'#  5'!B3" xr:uid="{6060E9FD-8D2F-45AA-A69D-893FD57A966E}"/>
    <hyperlink ref="Z37" r:id="rId3" xr:uid="{72A393E9-0F95-40D3-9366-74A5E7644193}"/>
    <hyperlink ref="Z65" r:id="rId4" display="Penalty Exceptions" xr:uid="{0E226595-EB88-4B51-A5B4-36E0CCF23349}"/>
  </hyperlinks>
  <pageMargins left="0.7" right="0.7" top="0.75" bottom="0.75" header="0.3" footer="0.3"/>
  <pageSetup scale="50" fitToHeight="0"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DB3C-812F-447F-BDB9-533B71A93610}">
  <sheetPr>
    <tabColor theme="0" tint="-0.14999847407452621"/>
    <pageSetUpPr autoPageBreaks="0"/>
  </sheetPr>
  <dimension ref="A2:Z52"/>
  <sheetViews>
    <sheetView showGridLines="0" topLeftCell="A21" zoomScaleNormal="100" workbookViewId="0">
      <selection activeCell="B2" sqref="B2:I51"/>
    </sheetView>
  </sheetViews>
  <sheetFormatPr defaultRowHeight="14.5" x14ac:dyDescent="0.35"/>
  <cols>
    <col min="1" max="1" width="4.1796875" customWidth="1"/>
    <col min="2" max="2" width="4.1796875" style="2" customWidth="1"/>
    <col min="3" max="3" width="4.1796875" style="5" customWidth="1"/>
    <col min="4" max="7" width="4.1796875" customWidth="1"/>
    <col min="10" max="25" width="10.26953125" customWidth="1"/>
    <col min="26" max="26" width="26.81640625" style="3" bestFit="1" customWidth="1"/>
    <col min="31" max="31" width="36.81640625" bestFit="1" customWidth="1"/>
    <col min="32" max="33" width="36.54296875" customWidth="1"/>
  </cols>
  <sheetData>
    <row r="2" spans="1:26" x14ac:dyDescent="0.35">
      <c r="B2" s="37">
        <f>'The Guidelines'!B39</f>
        <v>6</v>
      </c>
      <c r="C2" s="2" t="str">
        <f>'The Guidelines'!C39</f>
        <v>Buy Term Life Insurance</v>
      </c>
    </row>
    <row r="3" spans="1:26" x14ac:dyDescent="0.35">
      <c r="B3" s="3" t="s">
        <v>0</v>
      </c>
      <c r="C3" t="s">
        <v>7</v>
      </c>
    </row>
    <row r="5" spans="1:26" s="11" customFormat="1" ht="17" x14ac:dyDescent="0.4">
      <c r="B5" s="10" t="s">
        <v>64</v>
      </c>
      <c r="C5" s="12"/>
      <c r="Z5" s="33"/>
    </row>
    <row r="7" spans="1:26" ht="17" x14ac:dyDescent="0.4">
      <c r="B7" s="9" t="s">
        <v>63</v>
      </c>
      <c r="C7" s="8"/>
      <c r="D7" s="8"/>
      <c r="E7" s="7"/>
      <c r="F7" s="7"/>
      <c r="G7" s="7"/>
      <c r="H7" s="7"/>
      <c r="I7" s="7"/>
      <c r="J7" s="7"/>
      <c r="K7" s="7"/>
      <c r="L7" s="7"/>
      <c r="M7" s="7"/>
      <c r="N7" s="7"/>
      <c r="O7" s="7"/>
      <c r="P7" s="7"/>
      <c r="Q7" s="7"/>
      <c r="R7" s="7"/>
      <c r="S7" s="7"/>
      <c r="T7" s="7"/>
      <c r="U7" s="7"/>
      <c r="V7" s="7"/>
      <c r="W7" s="7"/>
      <c r="X7" s="7"/>
      <c r="Y7" s="7"/>
      <c r="Z7" s="8"/>
    </row>
    <row r="8" spans="1:26" ht="17" x14ac:dyDescent="0.4">
      <c r="B8" s="10"/>
      <c r="C8" s="3"/>
      <c r="D8" s="3"/>
    </row>
    <row r="9" spans="1:26" s="6" customFormat="1" x14ac:dyDescent="0.35">
      <c r="A9" s="2"/>
      <c r="B9" s="6" t="s">
        <v>289</v>
      </c>
      <c r="Z9" s="34"/>
    </row>
    <row r="10" spans="1:26" x14ac:dyDescent="0.35">
      <c r="B10" s="3" t="s">
        <v>0</v>
      </c>
      <c r="C10" t="s">
        <v>290</v>
      </c>
    </row>
    <row r="11" spans="1:26" x14ac:dyDescent="0.35">
      <c r="B11" s="3" t="s">
        <v>0</v>
      </c>
      <c r="C11" t="s">
        <v>291</v>
      </c>
    </row>
    <row r="12" spans="1:26" x14ac:dyDescent="0.35">
      <c r="B12"/>
      <c r="C12"/>
    </row>
    <row r="13" spans="1:26" s="6" customFormat="1" x14ac:dyDescent="0.35">
      <c r="A13" s="2"/>
      <c r="B13" s="6" t="s">
        <v>292</v>
      </c>
      <c r="Z13" s="34"/>
    </row>
    <row r="14" spans="1:26" x14ac:dyDescent="0.35">
      <c r="B14" s="3" t="s">
        <v>0</v>
      </c>
      <c r="C14" t="s">
        <v>293</v>
      </c>
    </row>
    <row r="15" spans="1:26" x14ac:dyDescent="0.35">
      <c r="B15" s="3" t="s">
        <v>0</v>
      </c>
      <c r="C15" t="s">
        <v>294</v>
      </c>
    </row>
    <row r="16" spans="1:26" x14ac:dyDescent="0.35">
      <c r="B16" s="3" t="s">
        <v>0</v>
      </c>
      <c r="C16" t="s">
        <v>295</v>
      </c>
    </row>
    <row r="17" spans="1:26" x14ac:dyDescent="0.35">
      <c r="D17" s="3"/>
    </row>
    <row r="18" spans="1:26" ht="17" x14ac:dyDescent="0.4">
      <c r="B18" s="9" t="s">
        <v>53</v>
      </c>
      <c r="C18" s="8"/>
      <c r="D18" s="8"/>
      <c r="E18" s="7"/>
      <c r="F18" s="7"/>
      <c r="G18" s="7"/>
      <c r="H18" s="7"/>
      <c r="I18" s="7"/>
      <c r="J18" s="7"/>
      <c r="K18" s="7"/>
      <c r="L18" s="7"/>
      <c r="M18" s="7"/>
      <c r="N18" s="7"/>
      <c r="O18" s="7"/>
      <c r="P18" s="7"/>
      <c r="Q18" s="7"/>
      <c r="R18" s="7"/>
      <c r="S18" s="7"/>
      <c r="T18" s="7"/>
      <c r="U18" s="7"/>
      <c r="V18" s="7"/>
      <c r="W18" s="7"/>
      <c r="X18" s="7"/>
      <c r="Y18" s="7"/>
      <c r="Z18" s="8"/>
    </row>
    <row r="19" spans="1:26" s="6" customFormat="1" x14ac:dyDescent="0.35">
      <c r="A19" s="2"/>
      <c r="C19" s="3"/>
      <c r="Z19" s="34"/>
    </row>
    <row r="20" spans="1:26" s="6" customFormat="1" x14ac:dyDescent="0.35">
      <c r="A20" s="2"/>
      <c r="B20" s="6" t="s">
        <v>296</v>
      </c>
      <c r="C20" s="3"/>
      <c r="Z20" s="34"/>
    </row>
    <row r="21" spans="1:26" s="6" customFormat="1" x14ac:dyDescent="0.35">
      <c r="A21" s="2"/>
      <c r="B21" s="3" t="s">
        <v>0</v>
      </c>
      <c r="C21" s="5" t="s">
        <v>297</v>
      </c>
      <c r="Z21" s="34"/>
    </row>
    <row r="22" spans="1:26" s="6" customFormat="1" x14ac:dyDescent="0.35">
      <c r="A22" s="2"/>
      <c r="B22" s="3"/>
      <c r="C22" s="3" t="s">
        <v>0</v>
      </c>
      <c r="D22" s="5" t="s">
        <v>298</v>
      </c>
      <c r="Z22" s="34"/>
    </row>
    <row r="23" spans="1:26" s="6" customFormat="1" x14ac:dyDescent="0.35">
      <c r="A23" s="2"/>
      <c r="B23" s="3"/>
      <c r="C23" s="3" t="s">
        <v>0</v>
      </c>
      <c r="D23" s="5" t="s">
        <v>299</v>
      </c>
      <c r="Z23" s="34"/>
    </row>
    <row r="24" spans="1:26" s="6" customFormat="1" x14ac:dyDescent="0.35">
      <c r="A24" s="2"/>
      <c r="C24" s="3" t="s">
        <v>0</v>
      </c>
      <c r="D24" s="5" t="s">
        <v>300</v>
      </c>
      <c r="Z24" s="34"/>
    </row>
    <row r="25" spans="1:26" s="6" customFormat="1" x14ac:dyDescent="0.35">
      <c r="A25" s="2"/>
      <c r="C25" s="3" t="s">
        <v>0</v>
      </c>
      <c r="D25" s="5" t="s">
        <v>301</v>
      </c>
      <c r="Z25" s="34"/>
    </row>
    <row r="26" spans="1:26" s="6" customFormat="1" x14ac:dyDescent="0.35">
      <c r="A26" s="2"/>
      <c r="C26" s="3" t="s">
        <v>0</v>
      </c>
      <c r="D26" s="5" t="s">
        <v>302</v>
      </c>
      <c r="Z26" s="34"/>
    </row>
    <row r="27" spans="1:26" s="6" customFormat="1" x14ac:dyDescent="0.35">
      <c r="A27" s="2"/>
      <c r="C27" s="3"/>
      <c r="D27" s="5"/>
      <c r="Z27" s="34"/>
    </row>
    <row r="28" spans="1:26" s="6" customFormat="1" x14ac:dyDescent="0.35">
      <c r="A28" s="2"/>
      <c r="B28" s="6" t="s">
        <v>303</v>
      </c>
      <c r="C28" s="3"/>
      <c r="Z28" s="34"/>
    </row>
    <row r="29" spans="1:26" s="6" customFormat="1" x14ac:dyDescent="0.35">
      <c r="A29" s="2"/>
      <c r="B29" s="3" t="s">
        <v>0</v>
      </c>
      <c r="C29" s="5" t="s">
        <v>304</v>
      </c>
      <c r="Z29" s="34"/>
    </row>
    <row r="30" spans="1:26" s="6" customFormat="1" x14ac:dyDescent="0.35">
      <c r="A30" s="2"/>
      <c r="B30" s="3"/>
      <c r="C30" s="3">
        <v>1</v>
      </c>
      <c r="D30" s="5" t="s">
        <v>305</v>
      </c>
      <c r="Z30" s="34"/>
    </row>
    <row r="31" spans="1:26" s="6" customFormat="1" x14ac:dyDescent="0.35">
      <c r="A31" s="2"/>
      <c r="C31" s="3">
        <v>2</v>
      </c>
      <c r="D31" s="5" t="s">
        <v>306</v>
      </c>
      <c r="Z31" s="34"/>
    </row>
    <row r="32" spans="1:26" s="6" customFormat="1" x14ac:dyDescent="0.35">
      <c r="A32" s="2"/>
      <c r="C32" s="3"/>
      <c r="D32" s="3" t="s">
        <v>0</v>
      </c>
      <c r="E32" t="s">
        <v>307</v>
      </c>
      <c r="Z32" s="34"/>
    </row>
    <row r="33" spans="1:26" s="6" customFormat="1" x14ac:dyDescent="0.35">
      <c r="A33" s="2"/>
      <c r="C33" s="3"/>
      <c r="D33" s="3" t="s">
        <v>0</v>
      </c>
      <c r="E33" t="s">
        <v>308</v>
      </c>
      <c r="Z33" s="34"/>
    </row>
    <row r="34" spans="1:26" s="6" customFormat="1" x14ac:dyDescent="0.35">
      <c r="A34" s="2"/>
      <c r="C34" s="3"/>
      <c r="D34" s="3" t="s">
        <v>0</v>
      </c>
      <c r="E34" t="s">
        <v>309</v>
      </c>
      <c r="Z34" s="34"/>
    </row>
    <row r="35" spans="1:26" s="6" customFormat="1" x14ac:dyDescent="0.35">
      <c r="A35" s="2"/>
      <c r="C35" s="3"/>
      <c r="D35" s="3" t="s">
        <v>0</v>
      </c>
      <c r="E35" t="s">
        <v>310</v>
      </c>
      <c r="Z35" s="34"/>
    </row>
    <row r="36" spans="1:26" s="6" customFormat="1" x14ac:dyDescent="0.35">
      <c r="A36" s="2"/>
      <c r="C36" s="3">
        <v>3</v>
      </c>
      <c r="D36" s="5" t="s">
        <v>311</v>
      </c>
      <c r="E36"/>
      <c r="Z36" s="34"/>
    </row>
    <row r="37" spans="1:26" s="6" customFormat="1" x14ac:dyDescent="0.35">
      <c r="A37" s="2"/>
      <c r="C37" s="3"/>
      <c r="D37" s="3" t="s">
        <v>0</v>
      </c>
      <c r="E37" t="s">
        <v>312</v>
      </c>
      <c r="Z37" s="34"/>
    </row>
    <row r="38" spans="1:26" s="6" customFormat="1" x14ac:dyDescent="0.35">
      <c r="A38" s="2"/>
      <c r="C38" s="3"/>
      <c r="D38" s="3" t="s">
        <v>0</v>
      </c>
      <c r="E38" t="s">
        <v>313</v>
      </c>
      <c r="Z38" s="34"/>
    </row>
    <row r="39" spans="1:26" s="6" customFormat="1" x14ac:dyDescent="0.35">
      <c r="A39" s="2"/>
      <c r="C39" s="3"/>
      <c r="D39" s="3"/>
      <c r="E39"/>
      <c r="Z39" s="34"/>
    </row>
    <row r="40" spans="1:26" s="6" customFormat="1" x14ac:dyDescent="0.35">
      <c r="A40" s="2"/>
      <c r="B40" s="6" t="s">
        <v>347</v>
      </c>
      <c r="C40" s="3"/>
      <c r="Z40" s="34"/>
    </row>
    <row r="41" spans="1:26" s="6" customFormat="1" x14ac:dyDescent="0.35">
      <c r="A41" s="2"/>
      <c r="B41" s="3" t="s">
        <v>0</v>
      </c>
      <c r="C41" s="5" t="s">
        <v>314</v>
      </c>
      <c r="Z41" s="34"/>
    </row>
    <row r="42" spans="1:26" s="6" customFormat="1" x14ac:dyDescent="0.35">
      <c r="A42" s="2"/>
      <c r="C42" s="3">
        <v>1</v>
      </c>
      <c r="D42" t="s">
        <v>315</v>
      </c>
      <c r="Z42" s="34"/>
    </row>
    <row r="43" spans="1:26" s="6" customFormat="1" x14ac:dyDescent="0.35">
      <c r="A43" s="2"/>
      <c r="C43" s="3">
        <v>2</v>
      </c>
      <c r="D43" t="s">
        <v>316</v>
      </c>
      <c r="Z43" s="34"/>
    </row>
    <row r="44" spans="1:26" s="6" customFormat="1" x14ac:dyDescent="0.35">
      <c r="A44" s="2"/>
      <c r="C44" s="3"/>
      <c r="D44" s="3" t="s">
        <v>0</v>
      </c>
      <c r="E44" t="s">
        <v>317</v>
      </c>
      <c r="Z44" s="34"/>
    </row>
    <row r="45" spans="1:26" s="6" customFormat="1" x14ac:dyDescent="0.35">
      <c r="A45" s="2"/>
      <c r="C45" s="3"/>
      <c r="D45" s="3" t="s">
        <v>0</v>
      </c>
      <c r="E45" t="s">
        <v>318</v>
      </c>
      <c r="Z45" s="4" t="str">
        <f>'# 6'!B2</f>
        <v>Calculation #1</v>
      </c>
    </row>
    <row r="46" spans="1:26" s="6" customFormat="1" x14ac:dyDescent="0.35">
      <c r="A46" s="2"/>
      <c r="C46" s="3"/>
      <c r="D46" s="3" t="s">
        <v>0</v>
      </c>
      <c r="E46" t="s">
        <v>319</v>
      </c>
      <c r="Z46" s="4" t="str">
        <f>'# 6'!G2</f>
        <v>Calculation #2</v>
      </c>
    </row>
    <row r="47" spans="1:26" s="6" customFormat="1" x14ac:dyDescent="0.35">
      <c r="A47" s="2"/>
      <c r="C47" s="3"/>
      <c r="D47" s="3" t="s">
        <v>0</v>
      </c>
      <c r="E47" t="s">
        <v>332</v>
      </c>
      <c r="Z47" s="4" t="str">
        <f>'# 6'!L2</f>
        <v>Calculation #3</v>
      </c>
    </row>
    <row r="48" spans="1:26" s="6" customFormat="1" x14ac:dyDescent="0.35">
      <c r="A48" s="2"/>
      <c r="C48" s="3"/>
      <c r="D48"/>
      <c r="Z48" s="34"/>
    </row>
    <row r="49" spans="1:26" x14ac:dyDescent="0.35">
      <c r="B49" s="6" t="s">
        <v>49</v>
      </c>
      <c r="C49" s="6"/>
    </row>
    <row r="50" spans="1:26" x14ac:dyDescent="0.35">
      <c r="B50" s="3" t="s">
        <v>0</v>
      </c>
      <c r="C50" t="s">
        <v>228</v>
      </c>
    </row>
    <row r="51" spans="1:26" x14ac:dyDescent="0.35">
      <c r="B51" s="3" t="s">
        <v>0</v>
      </c>
      <c r="C51" t="s">
        <v>346</v>
      </c>
    </row>
    <row r="52" spans="1:26" s="6" customFormat="1" x14ac:dyDescent="0.35">
      <c r="A52" s="2"/>
      <c r="B52"/>
      <c r="C52"/>
      <c r="Z52" s="34"/>
    </row>
  </sheetData>
  <hyperlinks>
    <hyperlink ref="Z45" location="'# 6'!B2" display="'# 6'!B2" xr:uid="{3A31B94D-C86A-41DD-B7B2-C089ACDF7F69}"/>
    <hyperlink ref="Z46" location="'# 6'!G2" display="'# 6'!G2" xr:uid="{79FCBF63-F67E-4F44-8515-C774E36C933D}"/>
    <hyperlink ref="Z47" location="'# 6'!L2" display="'# 6'!L2" xr:uid="{B6DB88CB-22F8-4C8C-83BD-4A4E6CF4C83B}"/>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8D8E5-1FE4-4AFB-A357-DE70CD48A2CF}">
  <sheetPr>
    <tabColor theme="0" tint="-0.14999847407452621"/>
    <pageSetUpPr autoPageBreaks="0"/>
  </sheetPr>
  <dimension ref="A2:Z62"/>
  <sheetViews>
    <sheetView showGridLines="0" topLeftCell="A33" zoomScaleNormal="100" workbookViewId="0">
      <selection activeCell="B2" sqref="B2:J62"/>
    </sheetView>
  </sheetViews>
  <sheetFormatPr defaultColWidth="9.1796875" defaultRowHeight="14.5" x14ac:dyDescent="0.35"/>
  <cols>
    <col min="1" max="1" width="4.1796875" customWidth="1"/>
    <col min="2" max="2" width="4.1796875" style="2" customWidth="1"/>
    <col min="3" max="3" width="4.1796875" style="5" customWidth="1"/>
    <col min="4" max="7" width="4.1796875" customWidth="1"/>
    <col min="10" max="25" width="10.26953125" customWidth="1"/>
    <col min="26" max="26" width="26.81640625" style="3" bestFit="1" customWidth="1"/>
    <col min="31" max="31" width="36.81640625" bestFit="1" customWidth="1"/>
    <col min="32" max="33" width="36.54296875" customWidth="1"/>
  </cols>
  <sheetData>
    <row r="2" spans="1:26" x14ac:dyDescent="0.35">
      <c r="B2" s="37">
        <f>'The Guidelines'!B44</f>
        <v>7</v>
      </c>
      <c r="C2" s="2" t="str">
        <f>'The Guidelines'!C44</f>
        <v>a. Fully fund your IRA</v>
      </c>
    </row>
    <row r="3" spans="1:26" x14ac:dyDescent="0.35">
      <c r="B3" s="37"/>
      <c r="C3" s="2" t="str">
        <f>'The Guidelines'!C45</f>
        <v>b. Save for your children's college fund.</v>
      </c>
    </row>
    <row r="4" spans="1:26" x14ac:dyDescent="0.35">
      <c r="B4" s="3" t="s">
        <v>0</v>
      </c>
      <c r="C4" t="str">
        <f>'The Guidelines'!C46</f>
        <v>I'm good with either decision. Also, some people don't have kids, so there's that.</v>
      </c>
    </row>
    <row r="6" spans="1:26" s="11" customFormat="1" ht="17" x14ac:dyDescent="0.4">
      <c r="B6" s="10" t="s">
        <v>64</v>
      </c>
      <c r="C6" s="12"/>
      <c r="Z6" s="33"/>
    </row>
    <row r="8" spans="1:26" ht="17" x14ac:dyDescent="0.4">
      <c r="B8" s="9" t="s">
        <v>63</v>
      </c>
      <c r="C8" s="8"/>
      <c r="D8" s="8"/>
      <c r="E8" s="7"/>
      <c r="F8" s="7"/>
      <c r="G8" s="7"/>
      <c r="H8" s="7"/>
      <c r="I8" s="7"/>
      <c r="J8" s="7"/>
      <c r="K8" s="7"/>
      <c r="L8" s="7"/>
      <c r="M8" s="7"/>
      <c r="N8" s="7"/>
      <c r="O8" s="7"/>
      <c r="P8" s="7"/>
      <c r="Q8" s="7"/>
      <c r="R8" s="7"/>
      <c r="S8" s="7"/>
      <c r="T8" s="7"/>
      <c r="U8" s="7"/>
      <c r="V8" s="7"/>
      <c r="W8" s="7"/>
      <c r="X8" s="7"/>
      <c r="Y8" s="7"/>
      <c r="Z8" s="8"/>
    </row>
    <row r="9" spans="1:26" ht="17" x14ac:dyDescent="0.4">
      <c r="B9" s="10"/>
      <c r="C9" s="3"/>
      <c r="D9" s="3"/>
    </row>
    <row r="10" spans="1:26" s="6" customFormat="1" x14ac:dyDescent="0.35">
      <c r="A10" s="2"/>
      <c r="B10" s="6" t="s">
        <v>621</v>
      </c>
      <c r="Z10" s="34"/>
    </row>
    <row r="11" spans="1:26" x14ac:dyDescent="0.35">
      <c r="B11" s="3" t="s">
        <v>0</v>
      </c>
      <c r="C11" t="s">
        <v>656</v>
      </c>
    </row>
    <row r="12" spans="1:26" x14ac:dyDescent="0.35">
      <c r="B12" s="3" t="s">
        <v>0</v>
      </c>
      <c r="C12" t="s">
        <v>657</v>
      </c>
    </row>
    <row r="13" spans="1:26" x14ac:dyDescent="0.35">
      <c r="B13" s="3" t="s">
        <v>0</v>
      </c>
      <c r="C13" t="s">
        <v>658</v>
      </c>
    </row>
    <row r="14" spans="1:26" x14ac:dyDescent="0.35">
      <c r="B14" s="3" t="s">
        <v>0</v>
      </c>
      <c r="C14" t="s">
        <v>622</v>
      </c>
    </row>
    <row r="15" spans="1:26" x14ac:dyDescent="0.35">
      <c r="D15" s="3"/>
    </row>
    <row r="16" spans="1:26" ht="17" x14ac:dyDescent="0.4">
      <c r="B16" s="9" t="s">
        <v>53</v>
      </c>
      <c r="C16" s="8"/>
      <c r="D16" s="8"/>
      <c r="E16" s="7"/>
      <c r="F16" s="7"/>
      <c r="G16" s="7"/>
      <c r="H16" s="7"/>
      <c r="I16" s="7"/>
      <c r="J16" s="7"/>
      <c r="K16" s="7"/>
      <c r="L16" s="7"/>
      <c r="M16" s="7"/>
      <c r="N16" s="7"/>
      <c r="O16" s="7"/>
      <c r="P16" s="7"/>
      <c r="Q16" s="7"/>
      <c r="R16" s="7"/>
      <c r="S16" s="7"/>
      <c r="T16" s="7"/>
      <c r="U16" s="7"/>
      <c r="V16" s="7"/>
      <c r="W16" s="7"/>
      <c r="X16" s="7"/>
      <c r="Y16" s="7"/>
      <c r="Z16" s="8"/>
    </row>
    <row r="17" spans="1:26" s="6" customFormat="1" x14ac:dyDescent="0.35">
      <c r="A17" s="2"/>
      <c r="C17" s="3"/>
      <c r="Z17" s="34"/>
    </row>
    <row r="18" spans="1:26" s="6" customFormat="1" x14ac:dyDescent="0.35">
      <c r="A18" s="2"/>
      <c r="B18" s="6" t="s">
        <v>659</v>
      </c>
      <c r="C18" s="3"/>
      <c r="Z18" s="34"/>
    </row>
    <row r="19" spans="1:26" s="6" customFormat="1" x14ac:dyDescent="0.35">
      <c r="A19" s="2"/>
      <c r="B19" s="3" t="s">
        <v>0</v>
      </c>
      <c r="C19" s="5" t="s">
        <v>660</v>
      </c>
      <c r="Z19" s="34"/>
    </row>
    <row r="20" spans="1:26" s="6" customFormat="1" x14ac:dyDescent="0.35">
      <c r="A20" s="2"/>
      <c r="B20" s="3" t="s">
        <v>0</v>
      </c>
      <c r="C20" s="5" t="s">
        <v>661</v>
      </c>
      <c r="Z20" s="34"/>
    </row>
    <row r="21" spans="1:26" s="6" customFormat="1" x14ac:dyDescent="0.35">
      <c r="A21" s="2"/>
      <c r="C21" s="3"/>
      <c r="Z21" s="34"/>
    </row>
    <row r="22" spans="1:26" s="6" customFormat="1" x14ac:dyDescent="0.35">
      <c r="A22" s="2"/>
      <c r="B22" s="6" t="s">
        <v>623</v>
      </c>
      <c r="C22" s="3"/>
      <c r="Z22" s="34"/>
    </row>
    <row r="23" spans="1:26" s="6" customFormat="1" x14ac:dyDescent="0.35">
      <c r="A23" s="2"/>
      <c r="B23" s="3" t="s">
        <v>0</v>
      </c>
      <c r="C23" s="5" t="s">
        <v>627</v>
      </c>
      <c r="Z23" s="34"/>
    </row>
    <row r="24" spans="1:26" s="6" customFormat="1" x14ac:dyDescent="0.35">
      <c r="A24" s="2"/>
      <c r="B24" s="3" t="s">
        <v>0</v>
      </c>
      <c r="C24" s="23" t="s">
        <v>628</v>
      </c>
      <c r="D24" s="5"/>
      <c r="Z24" s="34"/>
    </row>
    <row r="25" spans="1:26" s="6" customFormat="1" x14ac:dyDescent="0.35">
      <c r="A25" s="2"/>
      <c r="C25" s="3" t="s">
        <v>0</v>
      </c>
      <c r="D25" s="5" t="s">
        <v>624</v>
      </c>
      <c r="Z25" s="34"/>
    </row>
    <row r="26" spans="1:26" s="6" customFormat="1" x14ac:dyDescent="0.35">
      <c r="A26" s="2"/>
      <c r="C26" s="3" t="s">
        <v>0</v>
      </c>
      <c r="D26" t="s">
        <v>625</v>
      </c>
      <c r="Z26" s="34"/>
    </row>
    <row r="27" spans="1:26" s="6" customFormat="1" x14ac:dyDescent="0.35">
      <c r="A27" s="2"/>
      <c r="C27" s="3" t="s">
        <v>0</v>
      </c>
      <c r="D27" t="s">
        <v>626</v>
      </c>
      <c r="Z27" s="34"/>
    </row>
    <row r="28" spans="1:26" s="6" customFormat="1" x14ac:dyDescent="0.35">
      <c r="A28" s="2"/>
      <c r="B28" s="3" t="s">
        <v>0</v>
      </c>
      <c r="C28" s="23" t="s">
        <v>629</v>
      </c>
      <c r="D28" s="5"/>
      <c r="Z28" s="34"/>
    </row>
    <row r="29" spans="1:26" s="6" customFormat="1" x14ac:dyDescent="0.35">
      <c r="A29" s="2"/>
      <c r="C29" s="3" t="s">
        <v>0</v>
      </c>
      <c r="D29" t="s">
        <v>630</v>
      </c>
      <c r="Z29" s="34"/>
    </row>
    <row r="30" spans="1:26" x14ac:dyDescent="0.35">
      <c r="C30" s="3" t="s">
        <v>0</v>
      </c>
      <c r="D30" t="s">
        <v>631</v>
      </c>
    </row>
    <row r="31" spans="1:26" x14ac:dyDescent="0.35">
      <c r="C31" s="3" t="s">
        <v>0</v>
      </c>
      <c r="D31" t="s">
        <v>632</v>
      </c>
    </row>
    <row r="32" spans="1:26" x14ac:dyDescent="0.35">
      <c r="B32" s="3" t="s">
        <v>0</v>
      </c>
      <c r="C32" s="23" t="s">
        <v>633</v>
      </c>
    </row>
    <row r="33" spans="2:5" x14ac:dyDescent="0.35">
      <c r="C33" s="3" t="s">
        <v>0</v>
      </c>
      <c r="D33" t="s">
        <v>840</v>
      </c>
    </row>
    <row r="34" spans="2:5" x14ac:dyDescent="0.35">
      <c r="C34" s="3" t="s">
        <v>0</v>
      </c>
      <c r="D34" t="s">
        <v>841</v>
      </c>
    </row>
    <row r="35" spans="2:5" x14ac:dyDescent="0.35">
      <c r="C35" s="3" t="s">
        <v>0</v>
      </c>
      <c r="D35" t="s">
        <v>842</v>
      </c>
    </row>
    <row r="36" spans="2:5" x14ac:dyDescent="0.35">
      <c r="C36" s="3" t="s">
        <v>0</v>
      </c>
      <c r="D36" t="s">
        <v>843</v>
      </c>
    </row>
    <row r="37" spans="2:5" x14ac:dyDescent="0.35">
      <c r="C37" s="3" t="s">
        <v>0</v>
      </c>
      <c r="D37" t="s">
        <v>844</v>
      </c>
    </row>
    <row r="38" spans="2:5" x14ac:dyDescent="0.35">
      <c r="B38" s="3" t="s">
        <v>0</v>
      </c>
      <c r="C38" s="23" t="s">
        <v>634</v>
      </c>
    </row>
    <row r="39" spans="2:5" x14ac:dyDescent="0.35">
      <c r="C39" s="3" t="s">
        <v>0</v>
      </c>
      <c r="D39" t="s">
        <v>845</v>
      </c>
    </row>
    <row r="40" spans="2:5" x14ac:dyDescent="0.35">
      <c r="C40" s="3" t="s">
        <v>0</v>
      </c>
      <c r="D40" t="s">
        <v>846</v>
      </c>
    </row>
    <row r="41" spans="2:5" x14ac:dyDescent="0.35">
      <c r="B41" s="3" t="s">
        <v>0</v>
      </c>
      <c r="C41" s="23" t="s">
        <v>635</v>
      </c>
    </row>
    <row r="42" spans="2:5" x14ac:dyDescent="0.35">
      <c r="C42" s="3" t="s">
        <v>0</v>
      </c>
      <c r="D42" t="s">
        <v>847</v>
      </c>
    </row>
    <row r="43" spans="2:5" x14ac:dyDescent="0.35">
      <c r="B43" s="3" t="s">
        <v>0</v>
      </c>
      <c r="C43" s="23" t="s">
        <v>636</v>
      </c>
    </row>
    <row r="44" spans="2:5" x14ac:dyDescent="0.35">
      <c r="C44" s="3" t="s">
        <v>0</v>
      </c>
      <c r="D44" t="s">
        <v>640</v>
      </c>
    </row>
    <row r="45" spans="2:5" x14ac:dyDescent="0.35">
      <c r="D45" s="3" t="s">
        <v>0</v>
      </c>
      <c r="E45" s="5" t="s">
        <v>637</v>
      </c>
    </row>
    <row r="46" spans="2:5" x14ac:dyDescent="0.35">
      <c r="D46" s="3" t="s">
        <v>0</v>
      </c>
      <c r="E46" s="5" t="s">
        <v>638</v>
      </c>
    </row>
    <row r="47" spans="2:5" x14ac:dyDescent="0.35">
      <c r="D47" s="3" t="s">
        <v>0</v>
      </c>
      <c r="E47" s="5" t="s">
        <v>639</v>
      </c>
    </row>
    <row r="48" spans="2:5" x14ac:dyDescent="0.35">
      <c r="C48" s="3" t="s">
        <v>0</v>
      </c>
      <c r="D48" t="s">
        <v>644</v>
      </c>
    </row>
    <row r="49" spans="3:5" x14ac:dyDescent="0.35">
      <c r="D49" s="3" t="s">
        <v>0</v>
      </c>
      <c r="E49" t="s">
        <v>641</v>
      </c>
    </row>
    <row r="50" spans="3:5" x14ac:dyDescent="0.35">
      <c r="D50" s="3" t="s">
        <v>0</v>
      </c>
      <c r="E50" t="s">
        <v>642</v>
      </c>
    </row>
    <row r="51" spans="3:5" x14ac:dyDescent="0.35">
      <c r="D51" s="3" t="s">
        <v>0</v>
      </c>
      <c r="E51" t="s">
        <v>643</v>
      </c>
    </row>
    <row r="52" spans="3:5" x14ac:dyDescent="0.35">
      <c r="C52" s="3" t="s">
        <v>0</v>
      </c>
      <c r="D52" s="5" t="s">
        <v>648</v>
      </c>
    </row>
    <row r="53" spans="3:5" x14ac:dyDescent="0.35">
      <c r="D53" s="3" t="s">
        <v>0</v>
      </c>
      <c r="E53" t="s">
        <v>645</v>
      </c>
    </row>
    <row r="54" spans="3:5" x14ac:dyDescent="0.35">
      <c r="D54" s="3" t="s">
        <v>0</v>
      </c>
      <c r="E54" t="s">
        <v>646</v>
      </c>
    </row>
    <row r="55" spans="3:5" x14ac:dyDescent="0.35">
      <c r="D55" s="3" t="s">
        <v>0</v>
      </c>
      <c r="E55" t="s">
        <v>647</v>
      </c>
    </row>
    <row r="56" spans="3:5" x14ac:dyDescent="0.35">
      <c r="C56" s="3" t="s">
        <v>0</v>
      </c>
      <c r="D56" s="5" t="s">
        <v>651</v>
      </c>
    </row>
    <row r="57" spans="3:5" x14ac:dyDescent="0.35">
      <c r="D57" s="3" t="s">
        <v>0</v>
      </c>
      <c r="E57" t="s">
        <v>649</v>
      </c>
    </row>
    <row r="58" spans="3:5" x14ac:dyDescent="0.35">
      <c r="D58" s="3" t="s">
        <v>0</v>
      </c>
      <c r="E58" t="s">
        <v>650</v>
      </c>
    </row>
    <row r="59" spans="3:5" x14ac:dyDescent="0.35">
      <c r="C59" s="3" t="s">
        <v>0</v>
      </c>
      <c r="D59" s="5" t="s">
        <v>652</v>
      </c>
    </row>
    <row r="60" spans="3:5" x14ac:dyDescent="0.35">
      <c r="D60" s="3" t="s">
        <v>0</v>
      </c>
      <c r="E60" t="s">
        <v>653</v>
      </c>
    </row>
    <row r="61" spans="3:5" x14ac:dyDescent="0.35">
      <c r="D61" s="3" t="s">
        <v>0</v>
      </c>
      <c r="E61" t="s">
        <v>654</v>
      </c>
    </row>
    <row r="62" spans="3:5" x14ac:dyDescent="0.35">
      <c r="D62" s="3" t="s">
        <v>0</v>
      </c>
      <c r="E62" t="s">
        <v>655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39AE-1A42-4A14-BD9B-A67BDE0F351E}">
  <sheetPr>
    <tabColor theme="0" tint="-0.14999847407452621"/>
    <pageSetUpPr autoPageBreaks="0"/>
  </sheetPr>
  <dimension ref="A2:Z94"/>
  <sheetViews>
    <sheetView showGridLines="0" topLeftCell="A60" zoomScaleNormal="100" workbookViewId="0">
      <selection activeCell="C77" sqref="C77"/>
    </sheetView>
  </sheetViews>
  <sheetFormatPr defaultRowHeight="14.5" x14ac:dyDescent="0.35"/>
  <cols>
    <col min="1" max="1" width="4.1796875" customWidth="1"/>
    <col min="2" max="2" width="4.1796875" style="2" customWidth="1"/>
    <col min="3" max="3" width="4.1796875" style="5" customWidth="1"/>
    <col min="4" max="7" width="4.1796875" customWidth="1"/>
    <col min="10" max="25" width="10.26953125" customWidth="1"/>
    <col min="26" max="26" width="26.81640625" style="3" bestFit="1" customWidth="1"/>
    <col min="31" max="31" width="36.81640625" bestFit="1" customWidth="1"/>
    <col min="32" max="33" width="36.54296875" customWidth="1"/>
  </cols>
  <sheetData>
    <row r="2" spans="1:26" x14ac:dyDescent="0.35">
      <c r="B2" s="37">
        <f>'The Guidelines'!B50</f>
        <v>8</v>
      </c>
      <c r="C2" s="2" t="str">
        <f>'The Guidelines'!C50</f>
        <v>Buy permanent life insurance</v>
      </c>
    </row>
    <row r="3" spans="1:26" x14ac:dyDescent="0.35">
      <c r="B3" s="3" t="s">
        <v>0</v>
      </c>
      <c r="C3" t="str">
        <f>'The Guidelines'!C51</f>
        <v>This step is a bit controversial and I'm 100% okay with you skipping this step - but it's a part of my process so I'm putting it here.</v>
      </c>
    </row>
    <row r="5" spans="1:26" s="11" customFormat="1" ht="17" x14ac:dyDescent="0.4">
      <c r="B5" s="10" t="s">
        <v>64</v>
      </c>
      <c r="C5" s="12"/>
      <c r="Z5" s="33"/>
    </row>
    <row r="7" spans="1:26" ht="17" x14ac:dyDescent="0.4">
      <c r="B7" s="9" t="s">
        <v>63</v>
      </c>
      <c r="C7" s="8"/>
      <c r="D7" s="8"/>
      <c r="E7" s="7"/>
      <c r="F7" s="7"/>
      <c r="G7" s="7"/>
      <c r="H7" s="7"/>
      <c r="I7" s="7"/>
      <c r="J7" s="7"/>
      <c r="K7" s="7"/>
      <c r="L7" s="7"/>
      <c r="M7" s="7"/>
      <c r="N7" s="7"/>
      <c r="O7" s="7"/>
      <c r="P7" s="7"/>
      <c r="Q7" s="7"/>
      <c r="R7" s="7"/>
      <c r="S7" s="7"/>
      <c r="T7" s="7"/>
      <c r="U7" s="7"/>
      <c r="V7" s="7"/>
      <c r="W7" s="7"/>
      <c r="X7" s="7"/>
      <c r="Y7" s="7"/>
      <c r="Z7" s="8"/>
    </row>
    <row r="8" spans="1:26" ht="17" x14ac:dyDescent="0.4">
      <c r="B8" s="10"/>
      <c r="C8" s="3"/>
      <c r="D8" s="3"/>
    </row>
    <row r="9" spans="1:26" s="6" customFormat="1" x14ac:dyDescent="0.35">
      <c r="A9" s="2"/>
      <c r="B9" s="6" t="s">
        <v>289</v>
      </c>
      <c r="Z9" s="34"/>
    </row>
    <row r="10" spans="1:26" x14ac:dyDescent="0.35">
      <c r="B10" s="3" t="s">
        <v>0</v>
      </c>
      <c r="C10" t="s">
        <v>662</v>
      </c>
    </row>
    <row r="11" spans="1:26" x14ac:dyDescent="0.35">
      <c r="B11" s="3" t="s">
        <v>0</v>
      </c>
      <c r="C11" t="s">
        <v>290</v>
      </c>
    </row>
    <row r="12" spans="1:26" x14ac:dyDescent="0.35">
      <c r="B12" s="3" t="s">
        <v>0</v>
      </c>
      <c r="C12" t="s">
        <v>291</v>
      </c>
    </row>
    <row r="13" spans="1:26" x14ac:dyDescent="0.35">
      <c r="B13"/>
      <c r="C13"/>
    </row>
    <row r="14" spans="1:26" s="6" customFormat="1" x14ac:dyDescent="0.35">
      <c r="A14" s="2"/>
      <c r="B14" s="6" t="s">
        <v>292</v>
      </c>
      <c r="Z14" s="34"/>
    </row>
    <row r="15" spans="1:26" x14ac:dyDescent="0.35">
      <c r="B15" s="3" t="s">
        <v>0</v>
      </c>
      <c r="C15" t="s">
        <v>662</v>
      </c>
    </row>
    <row r="16" spans="1:26" x14ac:dyDescent="0.35">
      <c r="B16" s="3" t="s">
        <v>0</v>
      </c>
      <c r="C16" t="s">
        <v>293</v>
      </c>
    </row>
    <row r="17" spans="2:26" x14ac:dyDescent="0.35">
      <c r="B17" s="3" t="s">
        <v>0</v>
      </c>
      <c r="C17" t="s">
        <v>294</v>
      </c>
    </row>
    <row r="18" spans="2:26" x14ac:dyDescent="0.35">
      <c r="B18" s="3" t="s">
        <v>0</v>
      </c>
      <c r="C18" t="s">
        <v>295</v>
      </c>
    </row>
    <row r="19" spans="2:26" x14ac:dyDescent="0.35">
      <c r="D19" s="3"/>
    </row>
    <row r="20" spans="2:26" x14ac:dyDescent="0.35">
      <c r="B20" s="6" t="s">
        <v>663</v>
      </c>
      <c r="C20" s="6"/>
      <c r="D20" s="3"/>
    </row>
    <row r="21" spans="2:26" x14ac:dyDescent="0.35">
      <c r="B21" s="3" t="s">
        <v>0</v>
      </c>
      <c r="C21" t="s">
        <v>664</v>
      </c>
      <c r="D21" s="3"/>
    </row>
    <row r="22" spans="2:26" x14ac:dyDescent="0.35">
      <c r="B22" s="3" t="s">
        <v>0</v>
      </c>
      <c r="C22" t="s">
        <v>665</v>
      </c>
      <c r="D22" s="3"/>
    </row>
    <row r="23" spans="2:26" x14ac:dyDescent="0.35">
      <c r="B23" s="3" t="s">
        <v>0</v>
      </c>
      <c r="C23" t="s">
        <v>666</v>
      </c>
      <c r="D23" s="3"/>
    </row>
    <row r="24" spans="2:26" x14ac:dyDescent="0.35">
      <c r="B24" s="3" t="s">
        <v>0</v>
      </c>
      <c r="C24" t="s">
        <v>667</v>
      </c>
      <c r="D24" s="3"/>
    </row>
    <row r="25" spans="2:26" x14ac:dyDescent="0.35">
      <c r="B25" s="3" t="s">
        <v>0</v>
      </c>
      <c r="C25" t="s">
        <v>668</v>
      </c>
      <c r="D25" s="3"/>
      <c r="Z25" s="4" t="str">
        <f>'# 8'!P42</f>
        <v>Calculation #1</v>
      </c>
    </row>
    <row r="26" spans="2:26" x14ac:dyDescent="0.35">
      <c r="B26" s="3"/>
      <c r="C26"/>
      <c r="D26" s="3"/>
    </row>
    <row r="27" spans="2:26" x14ac:dyDescent="0.35">
      <c r="B27" s="6" t="s">
        <v>669</v>
      </c>
      <c r="C27" s="6"/>
      <c r="D27" s="3"/>
    </row>
    <row r="28" spans="2:26" x14ac:dyDescent="0.35">
      <c r="B28" s="3" t="s">
        <v>0</v>
      </c>
      <c r="C28" t="s">
        <v>670</v>
      </c>
      <c r="D28" s="3"/>
    </row>
    <row r="29" spans="2:26" x14ac:dyDescent="0.35">
      <c r="B29" s="3" t="s">
        <v>0</v>
      </c>
      <c r="C29" t="s">
        <v>671</v>
      </c>
      <c r="D29" s="3"/>
    </row>
    <row r="30" spans="2:26" x14ac:dyDescent="0.35">
      <c r="B30" s="3"/>
      <c r="C30" s="3" t="s">
        <v>0</v>
      </c>
      <c r="D30" s="5" t="s">
        <v>672</v>
      </c>
    </row>
    <row r="31" spans="2:26" x14ac:dyDescent="0.35">
      <c r="B31" s="3"/>
      <c r="C31" s="3" t="s">
        <v>0</v>
      </c>
      <c r="D31" s="5" t="s">
        <v>673</v>
      </c>
      <c r="Z31" s="4" t="str">
        <f>'# 8'!P4</f>
        <v>Calculation #2</v>
      </c>
    </row>
    <row r="32" spans="2:26" x14ac:dyDescent="0.35">
      <c r="B32" s="3"/>
      <c r="C32" s="3" t="s">
        <v>0</v>
      </c>
      <c r="D32" s="5" t="s">
        <v>674</v>
      </c>
    </row>
    <row r="33" spans="2:4" x14ac:dyDescent="0.35">
      <c r="B33" s="3" t="s">
        <v>0</v>
      </c>
      <c r="C33" t="s">
        <v>675</v>
      </c>
      <c r="D33" s="3"/>
    </row>
    <row r="34" spans="2:4" x14ac:dyDescent="0.35">
      <c r="B34" s="3"/>
      <c r="C34"/>
      <c r="D34" s="3"/>
    </row>
    <row r="35" spans="2:4" x14ac:dyDescent="0.35">
      <c r="B35" s="6" t="s">
        <v>676</v>
      </c>
      <c r="C35" s="6"/>
      <c r="D35" s="3"/>
    </row>
    <row r="36" spans="2:4" x14ac:dyDescent="0.35">
      <c r="B36" s="3" t="s">
        <v>0</v>
      </c>
      <c r="C36" t="s">
        <v>677</v>
      </c>
      <c r="D36" s="3"/>
    </row>
    <row r="37" spans="2:4" x14ac:dyDescent="0.35">
      <c r="B37" s="3" t="s">
        <v>0</v>
      </c>
      <c r="C37" t="s">
        <v>678</v>
      </c>
      <c r="D37" s="3"/>
    </row>
    <row r="38" spans="2:4" x14ac:dyDescent="0.35">
      <c r="B38" s="3" t="s">
        <v>0</v>
      </c>
      <c r="C38" t="s">
        <v>679</v>
      </c>
      <c r="D38" s="3"/>
    </row>
    <row r="39" spans="2:4" x14ac:dyDescent="0.35">
      <c r="B39" s="3"/>
      <c r="C39" s="3" t="s">
        <v>0</v>
      </c>
      <c r="D39" t="s">
        <v>680</v>
      </c>
    </row>
    <row r="40" spans="2:4" x14ac:dyDescent="0.35">
      <c r="B40" s="3"/>
      <c r="C40" s="3" t="s">
        <v>0</v>
      </c>
      <c r="D40" t="s">
        <v>681</v>
      </c>
    </row>
    <row r="41" spans="2:4" x14ac:dyDescent="0.35">
      <c r="B41" s="3"/>
      <c r="C41" s="3" t="s">
        <v>0</v>
      </c>
      <c r="D41" t="s">
        <v>682</v>
      </c>
    </row>
    <row r="42" spans="2:4" x14ac:dyDescent="0.35">
      <c r="B42" s="3"/>
      <c r="C42" s="3" t="s">
        <v>0</v>
      </c>
      <c r="D42" t="s">
        <v>683</v>
      </c>
    </row>
    <row r="43" spans="2:4" x14ac:dyDescent="0.35">
      <c r="B43" s="3"/>
      <c r="C43" s="3"/>
    </row>
    <row r="44" spans="2:4" x14ac:dyDescent="0.35">
      <c r="B44" s="6" t="s">
        <v>684</v>
      </c>
      <c r="C44" s="6"/>
      <c r="D44" s="3"/>
    </row>
    <row r="45" spans="2:4" x14ac:dyDescent="0.35">
      <c r="B45" s="3" t="s">
        <v>0</v>
      </c>
      <c r="C45" t="s">
        <v>685</v>
      </c>
      <c r="D45" s="3"/>
    </row>
    <row r="46" spans="2:4" x14ac:dyDescent="0.35">
      <c r="C46" s="3" t="s">
        <v>0</v>
      </c>
      <c r="D46" t="s">
        <v>686</v>
      </c>
    </row>
    <row r="47" spans="2:4" x14ac:dyDescent="0.35">
      <c r="B47" s="3"/>
      <c r="C47" s="3" t="s">
        <v>0</v>
      </c>
      <c r="D47" t="s">
        <v>687</v>
      </c>
    </row>
    <row r="48" spans="2:4" x14ac:dyDescent="0.35">
      <c r="B48" s="3"/>
      <c r="C48" s="3" t="s">
        <v>0</v>
      </c>
      <c r="D48" t="s">
        <v>688</v>
      </c>
    </row>
    <row r="49" spans="1:26" x14ac:dyDescent="0.35">
      <c r="B49" s="3"/>
      <c r="C49" s="3" t="s">
        <v>0</v>
      </c>
      <c r="D49" t="s">
        <v>689</v>
      </c>
    </row>
    <row r="50" spans="1:26" x14ac:dyDescent="0.35">
      <c r="B50" s="3"/>
      <c r="C50" s="3" t="s">
        <v>0</v>
      </c>
      <c r="D50" t="s">
        <v>690</v>
      </c>
    </row>
    <row r="51" spans="1:26" x14ac:dyDescent="0.35">
      <c r="D51" s="3"/>
    </row>
    <row r="52" spans="1:26" ht="17" x14ac:dyDescent="0.4">
      <c r="B52" s="9" t="s">
        <v>53</v>
      </c>
      <c r="C52" s="8"/>
      <c r="D52" s="8"/>
      <c r="E52" s="7"/>
      <c r="F52" s="7"/>
      <c r="G52" s="7"/>
      <c r="H52" s="7"/>
      <c r="I52" s="7"/>
      <c r="J52" s="7"/>
      <c r="K52" s="7"/>
      <c r="L52" s="7"/>
      <c r="M52" s="7"/>
      <c r="N52" s="7"/>
      <c r="O52" s="7"/>
      <c r="P52" s="7"/>
      <c r="Q52" s="7"/>
      <c r="R52" s="7"/>
      <c r="S52" s="7"/>
      <c r="T52" s="7"/>
      <c r="U52" s="7"/>
      <c r="V52" s="7"/>
      <c r="W52" s="7"/>
      <c r="X52" s="7"/>
      <c r="Y52" s="7"/>
      <c r="Z52" s="8"/>
    </row>
    <row r="53" spans="1:26" s="6" customFormat="1" x14ac:dyDescent="0.35">
      <c r="A53" s="2"/>
      <c r="C53" s="3"/>
      <c r="Z53" s="34"/>
    </row>
    <row r="54" spans="1:26" s="6" customFormat="1" x14ac:dyDescent="0.35">
      <c r="A54" s="2"/>
      <c r="B54" s="6" t="s">
        <v>296</v>
      </c>
      <c r="C54" s="3"/>
      <c r="Z54" s="34"/>
    </row>
    <row r="55" spans="1:26" s="6" customFormat="1" x14ac:dyDescent="0.35">
      <c r="A55" s="2"/>
      <c r="B55" s="3" t="s">
        <v>0</v>
      </c>
      <c r="C55" s="5" t="s">
        <v>297</v>
      </c>
      <c r="Z55" s="34"/>
    </row>
    <row r="56" spans="1:26" s="6" customFormat="1" x14ac:dyDescent="0.35">
      <c r="A56" s="2"/>
      <c r="B56" s="3"/>
      <c r="C56" s="3" t="s">
        <v>0</v>
      </c>
      <c r="D56" s="5" t="s">
        <v>298</v>
      </c>
      <c r="Z56" s="34"/>
    </row>
    <row r="57" spans="1:26" s="6" customFormat="1" x14ac:dyDescent="0.35">
      <c r="A57" s="2"/>
      <c r="B57" s="3"/>
      <c r="C57" s="3" t="s">
        <v>0</v>
      </c>
      <c r="D57" s="5" t="s">
        <v>299</v>
      </c>
      <c r="Z57" s="34"/>
    </row>
    <row r="58" spans="1:26" s="6" customFormat="1" x14ac:dyDescent="0.35">
      <c r="A58" s="2"/>
      <c r="C58" s="3" t="s">
        <v>0</v>
      </c>
      <c r="D58" s="5" t="s">
        <v>300</v>
      </c>
      <c r="Z58" s="34"/>
    </row>
    <row r="59" spans="1:26" s="6" customFormat="1" x14ac:dyDescent="0.35">
      <c r="A59" s="2"/>
      <c r="C59" s="3" t="s">
        <v>0</v>
      </c>
      <c r="D59" s="5" t="s">
        <v>301</v>
      </c>
      <c r="Z59" s="34"/>
    </row>
    <row r="60" spans="1:26" s="6" customFormat="1" x14ac:dyDescent="0.35">
      <c r="A60" s="2"/>
      <c r="C60" s="3" t="s">
        <v>0</v>
      </c>
      <c r="D60" s="5" t="s">
        <v>302</v>
      </c>
      <c r="Z60" s="34"/>
    </row>
    <row r="61" spans="1:26" s="6" customFormat="1" x14ac:dyDescent="0.35">
      <c r="A61" s="2"/>
      <c r="C61" s="3"/>
      <c r="D61" s="5"/>
      <c r="Z61" s="34"/>
    </row>
    <row r="62" spans="1:26" s="6" customFormat="1" x14ac:dyDescent="0.35">
      <c r="A62" s="2"/>
      <c r="B62" s="6" t="s">
        <v>691</v>
      </c>
      <c r="C62" s="3"/>
      <c r="Z62" s="34"/>
    </row>
    <row r="63" spans="1:26" s="6" customFormat="1" x14ac:dyDescent="0.35">
      <c r="A63" s="2"/>
      <c r="B63" s="3" t="s">
        <v>0</v>
      </c>
      <c r="C63" s="5" t="s">
        <v>692</v>
      </c>
      <c r="Z63" s="34"/>
    </row>
    <row r="64" spans="1:26" s="6" customFormat="1" x14ac:dyDescent="0.35">
      <c r="A64" s="2"/>
      <c r="B64" s="3" t="s">
        <v>0</v>
      </c>
      <c r="C64" s="5" t="s">
        <v>693</v>
      </c>
      <c r="D64" s="5"/>
      <c r="Z64" s="34"/>
    </row>
    <row r="65" spans="1:26" s="6" customFormat="1" x14ac:dyDescent="0.35">
      <c r="A65" s="2"/>
      <c r="C65" s="3"/>
      <c r="D65" s="5"/>
      <c r="Z65" s="34"/>
    </row>
    <row r="66" spans="1:26" s="6" customFormat="1" x14ac:dyDescent="0.35">
      <c r="A66" s="2"/>
      <c r="B66" s="6" t="s">
        <v>694</v>
      </c>
      <c r="C66" s="3"/>
      <c r="D66" s="3"/>
      <c r="E66"/>
      <c r="Z66" s="34"/>
    </row>
    <row r="67" spans="1:26" s="6" customFormat="1" x14ac:dyDescent="0.35">
      <c r="A67" s="2"/>
      <c r="B67" s="3" t="s">
        <v>0</v>
      </c>
      <c r="C67" s="5" t="s">
        <v>695</v>
      </c>
      <c r="D67" s="3"/>
      <c r="E67"/>
      <c r="Z67" s="34"/>
    </row>
    <row r="68" spans="1:26" s="6" customFormat="1" x14ac:dyDescent="0.35">
      <c r="A68" s="2"/>
      <c r="B68" s="3" t="s">
        <v>0</v>
      </c>
      <c r="C68" s="5" t="s">
        <v>696</v>
      </c>
      <c r="D68" s="3"/>
      <c r="E68"/>
      <c r="Z68" s="34"/>
    </row>
    <row r="69" spans="1:26" s="6" customFormat="1" x14ac:dyDescent="0.35">
      <c r="A69" s="2"/>
      <c r="B69" s="3" t="s">
        <v>0</v>
      </c>
      <c r="C69" s="5" t="s">
        <v>697</v>
      </c>
      <c r="D69" s="3"/>
      <c r="E69"/>
      <c r="Z69" s="34"/>
    </row>
    <row r="70" spans="1:26" s="6" customFormat="1" x14ac:dyDescent="0.35">
      <c r="A70" s="2"/>
      <c r="B70" s="3" t="s">
        <v>0</v>
      </c>
      <c r="C70" s="5" t="s">
        <v>698</v>
      </c>
      <c r="D70" s="5"/>
      <c r="E70"/>
      <c r="Z70" s="34"/>
    </row>
    <row r="71" spans="1:26" s="6" customFormat="1" x14ac:dyDescent="0.35">
      <c r="A71" s="2"/>
      <c r="C71" s="3"/>
      <c r="D71" s="3"/>
      <c r="E71"/>
      <c r="Z71" s="34"/>
    </row>
    <row r="72" spans="1:26" s="6" customFormat="1" x14ac:dyDescent="0.35">
      <c r="A72" s="2"/>
      <c r="B72" s="6" t="s">
        <v>694</v>
      </c>
      <c r="C72" s="3"/>
      <c r="D72" s="3"/>
      <c r="E72"/>
      <c r="Z72" s="34"/>
    </row>
    <row r="73" spans="1:26" s="6" customFormat="1" x14ac:dyDescent="0.35">
      <c r="A73" s="2"/>
      <c r="B73" s="3" t="s">
        <v>0</v>
      </c>
      <c r="C73" s="5" t="s">
        <v>695</v>
      </c>
      <c r="D73" s="3"/>
      <c r="E73"/>
      <c r="Z73" s="34"/>
    </row>
    <row r="74" spans="1:26" s="6" customFormat="1" x14ac:dyDescent="0.35">
      <c r="A74" s="2"/>
      <c r="B74" s="3" t="s">
        <v>0</v>
      </c>
      <c r="C74" s="5" t="s">
        <v>696</v>
      </c>
      <c r="D74" s="3"/>
      <c r="E74"/>
      <c r="Z74" s="34"/>
    </row>
    <row r="75" spans="1:26" s="6" customFormat="1" x14ac:dyDescent="0.35">
      <c r="A75" s="2"/>
      <c r="B75" s="3" t="s">
        <v>0</v>
      </c>
      <c r="C75" s="5" t="s">
        <v>697</v>
      </c>
      <c r="D75" s="3"/>
      <c r="E75"/>
      <c r="Z75" s="34"/>
    </row>
    <row r="76" spans="1:26" s="6" customFormat="1" x14ac:dyDescent="0.35">
      <c r="A76" s="2"/>
      <c r="B76" s="3" t="s">
        <v>0</v>
      </c>
      <c r="C76" s="5" t="s">
        <v>698</v>
      </c>
      <c r="D76" s="3"/>
      <c r="E76"/>
      <c r="Z76" s="34"/>
    </row>
    <row r="77" spans="1:26" s="6" customFormat="1" x14ac:dyDescent="0.35">
      <c r="A77" s="2"/>
      <c r="B77" s="3" t="s">
        <v>0</v>
      </c>
      <c r="C77" s="5" t="s">
        <v>699</v>
      </c>
      <c r="D77" s="3"/>
      <c r="E77"/>
      <c r="Z77" s="34"/>
    </row>
    <row r="78" spans="1:26" s="6" customFormat="1" x14ac:dyDescent="0.35">
      <c r="A78" s="2"/>
      <c r="B78" s="3"/>
      <c r="C78" s="5"/>
      <c r="D78" s="3"/>
      <c r="E78"/>
      <c r="Z78" s="34"/>
    </row>
    <row r="79" spans="1:26" s="6" customFormat="1" x14ac:dyDescent="0.35">
      <c r="A79" s="2"/>
      <c r="B79" s="6" t="s">
        <v>700</v>
      </c>
      <c r="C79" s="3"/>
      <c r="D79" s="3"/>
      <c r="E79"/>
      <c r="Z79" s="34"/>
    </row>
    <row r="80" spans="1:26" s="6" customFormat="1" x14ac:dyDescent="0.35">
      <c r="A80" s="2"/>
      <c r="B80" s="3" t="s">
        <v>0</v>
      </c>
      <c r="C80" s="5" t="s">
        <v>701</v>
      </c>
      <c r="D80" s="3"/>
      <c r="E80"/>
      <c r="Z80" s="34"/>
    </row>
    <row r="81" spans="1:26" s="6" customFormat="1" x14ac:dyDescent="0.35">
      <c r="A81" s="2"/>
      <c r="B81" s="3" t="s">
        <v>0</v>
      </c>
      <c r="C81" s="5" t="s">
        <v>702</v>
      </c>
      <c r="D81" s="3"/>
      <c r="E81"/>
      <c r="Z81" s="34"/>
    </row>
    <row r="82" spans="1:26" s="6" customFormat="1" x14ac:dyDescent="0.35">
      <c r="A82" s="2"/>
      <c r="B82" s="3" t="s">
        <v>0</v>
      </c>
      <c r="C82" s="5" t="s">
        <v>703</v>
      </c>
      <c r="D82" s="3"/>
      <c r="E82"/>
      <c r="Z82" s="34"/>
    </row>
    <row r="83" spans="1:26" s="6" customFormat="1" x14ac:dyDescent="0.35">
      <c r="A83" s="2"/>
      <c r="B83" s="3" t="s">
        <v>0</v>
      </c>
      <c r="C83" s="5" t="s">
        <v>704</v>
      </c>
      <c r="D83" s="3"/>
      <c r="E83"/>
      <c r="Z83" s="34"/>
    </row>
    <row r="84" spans="1:26" s="6" customFormat="1" x14ac:dyDescent="0.35">
      <c r="A84" s="2"/>
      <c r="B84" s="3" t="s">
        <v>0</v>
      </c>
      <c r="C84" s="5" t="s">
        <v>705</v>
      </c>
      <c r="D84" s="3"/>
      <c r="E84"/>
      <c r="Z84" s="34"/>
    </row>
    <row r="85" spans="1:26" s="6" customFormat="1" x14ac:dyDescent="0.35">
      <c r="A85" s="2"/>
      <c r="B85" s="3" t="s">
        <v>0</v>
      </c>
      <c r="C85" s="5" t="s">
        <v>706</v>
      </c>
      <c r="D85" s="3"/>
      <c r="E85"/>
      <c r="Z85" s="34"/>
    </row>
    <row r="86" spans="1:26" s="6" customFormat="1" x14ac:dyDescent="0.35">
      <c r="A86" s="2"/>
      <c r="B86" s="3" t="s">
        <v>0</v>
      </c>
      <c r="C86" s="5" t="s">
        <v>707</v>
      </c>
      <c r="D86" s="3"/>
      <c r="E86"/>
      <c r="Z86" s="34"/>
    </row>
    <row r="87" spans="1:26" s="6" customFormat="1" x14ac:dyDescent="0.35">
      <c r="A87" s="2"/>
      <c r="B87" s="3" t="s">
        <v>0</v>
      </c>
      <c r="C87" s="5" t="s">
        <v>708</v>
      </c>
      <c r="D87" s="3"/>
      <c r="E87"/>
      <c r="Z87" s="34"/>
    </row>
    <row r="88" spans="1:26" s="6" customFormat="1" x14ac:dyDescent="0.35">
      <c r="A88" s="2"/>
      <c r="B88" s="3" t="s">
        <v>0</v>
      </c>
      <c r="C88" s="5" t="s">
        <v>709</v>
      </c>
      <c r="D88" s="3"/>
      <c r="E88"/>
      <c r="Z88" s="34"/>
    </row>
    <row r="89" spans="1:26" s="6" customFormat="1" x14ac:dyDescent="0.35">
      <c r="A89" s="2"/>
      <c r="B89" s="3" t="s">
        <v>0</v>
      </c>
      <c r="C89" s="5" t="s">
        <v>710</v>
      </c>
      <c r="D89" s="3"/>
      <c r="E89"/>
      <c r="Z89" s="34"/>
    </row>
    <row r="90" spans="1:26" s="6" customFormat="1" x14ac:dyDescent="0.35">
      <c r="A90" s="2"/>
      <c r="C90" s="3"/>
      <c r="D90"/>
      <c r="Z90" s="34"/>
    </row>
    <row r="91" spans="1:26" x14ac:dyDescent="0.35">
      <c r="B91" s="6" t="s">
        <v>49</v>
      </c>
      <c r="C91" s="6"/>
    </row>
    <row r="92" spans="1:26" x14ac:dyDescent="0.35">
      <c r="B92" s="3" t="s">
        <v>0</v>
      </c>
      <c r="C92" t="s">
        <v>228</v>
      </c>
    </row>
    <row r="93" spans="1:26" x14ac:dyDescent="0.35">
      <c r="B93" s="3" t="s">
        <v>0</v>
      </c>
      <c r="C93" t="s">
        <v>346</v>
      </c>
    </row>
    <row r="94" spans="1:26" s="6" customFormat="1" x14ac:dyDescent="0.35">
      <c r="A94" s="2"/>
      <c r="B94"/>
      <c r="C94"/>
      <c r="Z94" s="34"/>
    </row>
  </sheetData>
  <hyperlinks>
    <hyperlink ref="Z25" location="'# 8'!P42" display="'# 8'!P42" xr:uid="{C6501DE5-F61C-42B9-BF74-0A60A51B0B90}"/>
    <hyperlink ref="Z31" location="'# 8'!P4" display="'# 8'!P4" xr:uid="{DEB9D69A-06DB-4D6A-B7FB-0834B617FE42}"/>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F E E A A B Q S w M E F A A C A A g A i G o j 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C I a i N 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G o j W S L t D / Z M A Q A A n g Y A A B M A H A B G b 3 J t d W x h c y 9 T Z W N 0 a W 9 u M S 5 t I K I Y A C i g F A A A A A A A A A A A A A A A A A A A A A A A A A A A A O 2 S T W u D Q B C G 7 4 L / Y d l c F E Q 0 U d M P P A R D Q + g H Q i w 9 x C D b O C a C 7 g Z 3 Q 1 t C / n v N h 2 k L L r 3 k E s h e F p 4 Z h n e G h 8 N c 5 I y i y e G 3 7 1 V F V f i S V J C i D o 7 I e w G W 0 0 V a S B a A b F f H y E c F C F V B 9 Z u w d T W H m o R p Z u 5 7 u f a Q F 2 A G j A q g g m s 4 u I t f O V Q 8 H l C x Z P Q L j S o A m u V Q p P G Q f d C C k Z T H P 3 C Q h M + j t 6 f E t a z H Z O C 5 Y R K + R E j r 6 u Y q z b B u o O m 4 X B V Q 1 t P J L r C P b b O H Z 7 p x S H Q K 7 B / D b a b j 1 D / t g W f b 6 Z A I M j u 2 d 3 C w J H R R 7 x p 9 r W C 3 2 7 7 T j C p C e c a q M m D F u q S 7 I t e a I c Z m g w / c x g Y S d Q 0 J + B R b A z W 8 K + E 9 C X c k 3 J V w T 8 L 7 E n 4 j 4 b c S b l t / C l t d V X L a e r F W X Z x G F + 9 C d H H a d X H O o Y t z 1 e U f X b x G l / 6 F 6 O K 1 6 + K d Q x f v q s s v X b 4 B U E s B A i 0 A F A A C A A g A i G o j W U U E 8 i C j A A A A 9 g A A A B I A A A A A A A A A A A A A A A A A A A A A A E N v b m Z p Z y 9 Q Y W N r Y W d l L n h t b F B L A Q I t A B Q A A g A I A I h q I 1 k P y u m r p A A A A O k A A A A T A A A A A A A A A A A A A A A A A O 8 A A A B b Q 2 9 u d G V u d F 9 U e X B l c 1 0 u e G 1 s U E s B A i 0 A F A A C A A g A i G o j W S L t D / Z M A Q A A n g Y A A B M A A A A A A A A A A A A A A A A A 4 A E A A E Z v c m 1 1 b G F z L 1 N l Y 3 R p b 2 4 x L m 1 Q S w U G A A A A A A M A A w D C A A A A e 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C k A A A A A A A A + K 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N D I l M j A o U G F n Z S U y M D E 1 K T w v S X R l b V B h d G g + P C 9 J d G V t T G 9 j Y X R p b 2 4 + P F N 0 Y W J s Z U V u d H J p Z X M + P E V u d H J 5 I F R 5 c G U 9 I k l z U H J p d m F 0 Z S I g V m F s d W U 9 I m w w I i A v P j x F b n R y e S B U e X B l P S J R d W V y e U l E I i B W Y W x 1 Z T 0 i c 2 E 5 N z M 0 N T Y w L T E 4 N T Y t N G R i N S 1 h M G R k L T E z M T B j Y 2 F k O T F h Y y I g L z 4 8 R W 5 0 c n k g V H l w Z T 0 i R m l s b E V u Y W J s Z W Q i I F Z h b H V l P S J s M C I g L z 4 8 R W 5 0 c n k g V H l w Z T 0 i R m l s b E 9 i a m V j d F R 5 c G U i I F Z h b H V l P S J z Q 2 9 u b m V j d G l v b k 9 u b H k i I C 8 + P E V u d H J 5 I F R 5 c G U 9 I k Z p b G x U b 0 R h d G F N b 2 R l b E V u Y W J s Z W Q i I F Z h b H V l P S J s M S 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s Y X R p b 2 5 z a G l w S W 5 m b 0 N v b n R h a W 5 l c i I g V m F s d W U 9 I n N 7 J n F 1 b 3 Q 7 Y 2 9 s d W 1 u Q 2 9 1 b n Q m c X V v d D s 6 M T A s J n F 1 b 3 Q 7 a 2 V 5 Q 2 9 s d W 1 u T m F t Z X M m c X V v d D s 6 W 1 0 s J n F 1 b 3 Q 7 c X V l c n l S Z W x h d G l v b n N o a X B z J n F 1 b 3 Q 7 O l t d L C Z x d W 9 0 O 2 N v b H V t b k l k Z W 5 0 a X R p Z X M m c X V v d D s 6 W y Z x d W 9 0 O 1 N l Y 3 R p b 2 4 x L 1 R h Y m x l M D Q y I C h Q Y W d l I D E 1 K S 9 D a G F u Z 2 V k I F R 5 c G U u e 0 N v b H V t b j E s M H 0 m c X V v d D s s J n F 1 b 3 Q 7 U 2 V j d G l v b j E v V G F i b G U w N D I g K F B h Z 2 U g M T U p L 0 N o Y W 5 n Z W Q g V H l w Z S 5 7 Q 2 9 s d W 1 u M i w x f S Z x d W 9 0 O y w m c X V v d D t T Z W N 0 a W 9 u M S 9 U Y W J s Z T A 0 M i A o U G F n Z S A x N S k v Q 2 h h b m d l Z C B U e X B l L n t D b 2 x 1 b W 4 z L D J 9 J n F 1 b 3 Q 7 L C Z x d W 9 0 O 1 N l Y 3 R p b 2 4 x L 1 R h Y m x l M D Q y I C h Q Y W d l I D E 1 K S 9 D a G F u Z 2 V k I F R 5 c G U u e 0 N v b H V t b j Q s M 3 0 m c X V v d D s s J n F 1 b 3 Q 7 U 2 V j d G l v b j E v V G F i b G U w N D I g K F B h Z 2 U g M T U p L 0 N o Y W 5 n Z W Q g V H l w Z S 5 7 Q 2 9 s d W 1 u N S w 0 f S Z x d W 9 0 O y w m c X V v d D t T Z W N 0 a W 9 u M S 9 U Y W J s Z T A 0 M i A o U G F n Z S A x N S k v Q 2 h h b m d l Z C B U e X B l L n t D b 2 x 1 b W 4 2 L D V 9 J n F 1 b 3 Q 7 L C Z x d W 9 0 O 1 N l Y 3 R p b 2 4 x L 1 R h Y m x l M D Q y I C h Q Y W d l I D E 1 K S 9 D a G F u Z 2 V k I F R 5 c G U u e 0 N v b H V t b j c s N n 0 m c X V v d D s s J n F 1 b 3 Q 7 U 2 V j d G l v b j E v V G F i b G U w N D I g K F B h Z 2 U g M T U p L 0 N o Y W 5 n Z W Q g V H l w Z S 5 7 Q 2 9 s d W 1 u O C w 3 f S Z x d W 9 0 O y w m c X V v d D t T Z W N 0 a W 9 u M S 9 U Y W J s Z T A 0 M i A o U G F n Z S A x N S k v Q 2 h h b m d l Z C B U e X B l L n t D b 2 x 1 b W 4 5 L D h 9 J n F 1 b 3 Q 7 L C Z x d W 9 0 O 1 N l Y 3 R p b 2 4 x L 1 R h Y m x l M D Q y I C h Q Y W d l I D E 1 K S 9 D a G F u Z 2 V k I F R 5 c G U u e 0 N v b H V t b j E w L D l 9 J n F 1 b 3 Q 7 X S w m c X V v d D t D b 2 x 1 b W 5 D b 3 V u d C Z x d W 9 0 O z o x M C w m c X V v d D t L Z X l D b 2 x 1 b W 5 O Y W 1 l c y Z x d W 9 0 O z p b X S w m c X V v d D t D b 2 x 1 b W 5 J Z G V u d G l 0 a W V z J n F 1 b 3 Q 7 O l s m c X V v d D t T Z W N 0 a W 9 u M S 9 U Y W J s Z T A 0 M i A o U G F n Z S A x N S k v Q 2 h h b m d l Z C B U e X B l L n t D b 2 x 1 b W 4 x L D B 9 J n F 1 b 3 Q 7 L C Z x d W 9 0 O 1 N l Y 3 R p b 2 4 x L 1 R h Y m x l M D Q y I C h Q Y W d l I D E 1 K S 9 D a G F u Z 2 V k I F R 5 c G U u e 0 N v b H V t b j I s M X 0 m c X V v d D s s J n F 1 b 3 Q 7 U 2 V j d G l v b j E v V G F i b G U w N D I g K F B h Z 2 U g M T U p L 0 N o Y W 5 n Z W Q g V H l w Z S 5 7 Q 2 9 s d W 1 u M y w y f S Z x d W 9 0 O y w m c X V v d D t T Z W N 0 a W 9 u M S 9 U Y W J s Z T A 0 M i A o U G F n Z S A x N S k v Q 2 h h b m d l Z C B U e X B l L n t D b 2 x 1 b W 4 0 L D N 9 J n F 1 b 3 Q 7 L C Z x d W 9 0 O 1 N l Y 3 R p b 2 4 x L 1 R h Y m x l M D Q y I C h Q Y W d l I D E 1 K S 9 D a G F u Z 2 V k I F R 5 c G U u e 0 N v b H V t b j U s N H 0 m c X V v d D s s J n F 1 b 3 Q 7 U 2 V j d G l v b j E v V G F i b G U w N D I g K F B h Z 2 U g M T U p L 0 N o Y W 5 n Z W Q g V H l w Z S 5 7 Q 2 9 s d W 1 u N i w 1 f S Z x d W 9 0 O y w m c X V v d D t T Z W N 0 a W 9 u M S 9 U Y W J s Z T A 0 M i A o U G F n Z S A x N S k v Q 2 h h b m d l Z C B U e X B l L n t D b 2 x 1 b W 4 3 L D Z 9 J n F 1 b 3 Q 7 L C Z x d W 9 0 O 1 N l Y 3 R p b 2 4 x L 1 R h Y m x l M D Q y I C h Q Y W d l I D E 1 K S 9 D a G F u Z 2 V k I F R 5 c G U u e 0 N v b H V t b j g s N 3 0 m c X V v d D s s J n F 1 b 3 Q 7 U 2 V j d G l v b j E v V G F i b G U w N D I g K F B h Z 2 U g M T U p L 0 N o Y W 5 n Z W Q g V H l w Z S 5 7 Q 2 9 s d W 1 u O S w 4 f S Z x d W 9 0 O y w m c X V v d D t T Z W N 0 a W 9 u M S 9 U Y W J s Z T A 0 M i A o U G F n Z S A x N S k v Q 2 h h b m d l Z C B U e X B l L n t D b 2 x 1 b W 4 x M C w 5 f S Z x d W 9 0 O 1 0 s J n F 1 b 3 Q 7 U m V s Y X R p b 2 5 z a G l w S W 5 m b y Z x d W 9 0 O z p b X X 0 i I C 8 + P E V u d H J 5 I F R 5 c G U 9 I k Z p b G x T d G F 0 d X M i I F Z h b H V l P S J z Q 2 9 t c G x l d G U 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Q 2 9 s d W 1 u V H l w Z X M i I F Z h b H V l P S J z Q m d Z R 0 J n W U d C Z 1 l H Q m c 9 P S I g L z 4 8 R W 5 0 c n k g V H l w Z T 0 i R m l s b E x h c 3 R V c G R h d G V k I i B W Y W x 1 Z T 0 i Z D I w M j Q t M D k t M D N U M T c 6 M T k 6 M T A u M z U 4 M z E w N l o i I C 8 + P E V u d H J 5 I F R 5 c G U 9 I k Z p b G x F c n J v c k N v d W 5 0 I i B W Y W x 1 Z T 0 i b D A i I C 8 + P E V u d H J 5 I F R 5 c G U 9 I k Z p b G x F c n J v c k N v Z G U i I F Z h b H V l P S J z V W 5 r b m 9 3 b i I g L z 4 8 R W 5 0 c n k g V H l w Z T 0 i R m l s b E N v d W 5 0 I i B W Y W x 1 Z T 0 i b D M 0 I i A v P j x F b n R y e S B U e X B l P S J B Z G R l Z F R v R G F 0 Y U 1 v Z G V s I i B W Y W x 1 Z T 0 i b D E i I C 8 + P E V u d H J 5 I F R 5 c G U 9 I l J l Y 2 9 2 Z X J 5 V G F y Z 2 V 0 U 2 h l Z X Q i I F Z h b H V l P S J z U 2 h l Z X Q 3 I i A v P j x F b n R y e S B U e X B l P S J S Z W N v d m V y e V R h c m d l d E N v b H V t b i I g V m F s d W U 9 I m w x I i A v P j x F b n R y e S B U e X B l P S J S Z W N v d m V y e V R h c m d l d F J v d y I g V m F s d W U 9 I m w x I i A v P j w v U 3 R h Y m x l R W 5 0 c m l l c z 4 8 L 0 l 0 Z W 0 + P E l 0 Z W 0 + P E l 0 Z W 1 M b 2 N h d G l v b j 4 8 S X R l b V R 5 c G U + R m 9 y b X V s Y T w v S X R l b V R 5 c G U + P E l 0 Z W 1 Q Y X R o P l N l Y 3 R p b 2 4 x L 1 R h Y m x l M D Q y J T I w K F B h Z 2 U l M j A x N S k v U 2 9 1 c m N l P C 9 J d G V t U G F 0 a D 4 8 L 0 l 0 Z W 1 M b 2 N h d G l v b j 4 8 U 3 R h Y m x l R W 5 0 c m l l c y A v P j w v S X R l b T 4 8 S X R l b T 4 8 S X R l b U x v Y 2 F 0 a W 9 u P j x J d G V t V H l w Z T 5 G b 3 J t d W x h P C 9 J d G V t V H l w Z T 4 8 S X R l b V B h d G g + U 2 V j d G l v b j E v V G F i b G U w N D I l M j A o U G F n Z S U y M D E 1 K S 9 U Y W J s Z T A 0 M j w v S X R l b V B h d G g + P C 9 J d G V t T G 9 j Y X R p b 2 4 + P F N 0 Y W J s Z U V u d H J p Z X M g L z 4 8 L 0 l 0 Z W 0 + P E l 0 Z W 0 + P E l 0 Z W 1 M b 2 N h d G l v b j 4 8 S X R l b V R 5 c G U + R m 9 y b X V s Y T w v S X R l b V R 5 c G U + P E l 0 Z W 1 Q Y X R o P l N l Y 3 R p b 2 4 x L 1 R h Y m x l M D Q 0 J T I w K F B h Z 2 U l M j A x N i k 8 L 0 l 0 Z W 1 Q Y X R o P j w v S X R l b U x v Y 2 F 0 a W 9 u P j x T d G F i b G V F b n R y a W V z P j x F b n R y e S B U e X B l P S J J c 1 B y a X Z h d G U i I F Z h b H V l P S J s M C I g L z 4 8 R W 5 0 c n k g V H l w Z T 0 i U X V l c n l J R C I g V m F s d W U 9 I n M 1 Z D M x M 2 J m N C 1 h N W V l L T Q y N T I t O G I z Y S 0 w N j g z Y 2 U 0 N z E 2 M W Y 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S I g L z 4 8 R W 5 0 c n k g V H l w Z T 0 i U m V s Y X R p b 2 5 z a G l w S W 5 m b 0 N v b n R h a W 5 l c i I g V m F s d W U 9 I n N 7 J n F 1 b 3 Q 7 Y 2 9 s d W 1 u Q 2 9 1 b n Q m c X V v d D s 6 M T A s J n F 1 b 3 Q 7 a 2 V 5 Q 2 9 s d W 1 u T m F t Z X M m c X V v d D s 6 W 1 0 s J n F 1 b 3 Q 7 c X V l c n l S Z W x h d G l v b n N o a X B z J n F 1 b 3 Q 7 O l t d L C Z x d W 9 0 O 2 N v b H V t b k l k Z W 5 0 a X R p Z X M m c X V v d D s 6 W y Z x d W 9 0 O 1 N l Y 3 R p b 2 4 x L 1 R h Y m x l M D Q 0 I C h Q Y W d l I D E 2 K S 9 D a G F u Z 2 V k I F R 5 c G U u e 0 N v b H V t b j E s M H 0 m c X V v d D s s J n F 1 b 3 Q 7 U 2 V j d G l v b j E v V G F i b G U w N D Q g K F B h Z 2 U g M T Y p L 0 N o Y W 5 n Z W Q g V H l w Z S 5 7 Q 2 9 s d W 1 u M i w x f S Z x d W 9 0 O y w m c X V v d D t T Z W N 0 a W 9 u M S 9 U Y W J s Z T A 0 N C A o U G F n Z S A x N i k v Q 2 h h b m d l Z C B U e X B l L n t D b 2 x 1 b W 4 z L D J 9 J n F 1 b 3 Q 7 L C Z x d W 9 0 O 1 N l Y 3 R p b 2 4 x L 1 R h Y m x l M D Q 0 I C h Q Y W d l I D E 2 K S 9 D a G F u Z 2 V k I F R 5 c G U u e 0 N v b H V t b j Q s M 3 0 m c X V v d D s s J n F 1 b 3 Q 7 U 2 V j d G l v b j E v V G F i b G U w N D Q g K F B h Z 2 U g M T Y p L 0 N o Y W 5 n Z W Q g V H l w Z S 5 7 Q 2 9 s d W 1 u N S w 0 f S Z x d W 9 0 O y w m c X V v d D t T Z W N 0 a W 9 u M S 9 U Y W J s Z T A 0 N C A o U G F n Z S A x N i k v Q 2 h h b m d l Z C B U e X B l L n t D b 2 x 1 b W 4 2 L D V 9 J n F 1 b 3 Q 7 L C Z x d W 9 0 O 1 N l Y 3 R p b 2 4 x L 1 R h Y m x l M D Q 0 I C h Q Y W d l I D E 2 K S 9 D a G F u Z 2 V k I F R 5 c G U u e 0 N v b H V t b j c s N n 0 m c X V v d D s s J n F 1 b 3 Q 7 U 2 V j d G l v b j E v V G F i b G U w N D Q g K F B h Z 2 U g M T Y p L 0 N o Y W 5 n Z W Q g V H l w Z S 5 7 Q 2 9 s d W 1 u O C w 3 f S Z x d W 9 0 O y w m c X V v d D t T Z W N 0 a W 9 u M S 9 U Y W J s Z T A 0 N C A o U G F n Z S A x N i k v Q 2 h h b m d l Z C B U e X B l L n t D b 2 x 1 b W 4 5 L D h 9 J n F 1 b 3 Q 7 L C Z x d W 9 0 O 1 N l Y 3 R p b 2 4 x L 1 R h Y m x l M D Q 0 I C h Q Y W d l I D E 2 K S 9 D a G F u Z 2 V k I F R 5 c G U u e 0 N v b H V t b j E w L D l 9 J n F 1 b 3 Q 7 X S w m c X V v d D t D b 2 x 1 b W 5 D b 3 V u d C Z x d W 9 0 O z o x M C w m c X V v d D t L Z X l D b 2 x 1 b W 5 O Y W 1 l c y Z x d W 9 0 O z p b X S w m c X V v d D t D b 2 x 1 b W 5 J Z G V u d G l 0 a W V z J n F 1 b 3 Q 7 O l s m c X V v d D t T Z W N 0 a W 9 u M S 9 U Y W J s Z T A 0 N C A o U G F n Z S A x N i k v Q 2 h h b m d l Z C B U e X B l L n t D b 2 x 1 b W 4 x L D B 9 J n F 1 b 3 Q 7 L C Z x d W 9 0 O 1 N l Y 3 R p b 2 4 x L 1 R h Y m x l M D Q 0 I C h Q Y W d l I D E 2 K S 9 D a G F u Z 2 V k I F R 5 c G U u e 0 N v b H V t b j I s M X 0 m c X V v d D s s J n F 1 b 3 Q 7 U 2 V j d G l v b j E v V G F i b G U w N D Q g K F B h Z 2 U g M T Y p L 0 N o Y W 5 n Z W Q g V H l w Z S 5 7 Q 2 9 s d W 1 u M y w y f S Z x d W 9 0 O y w m c X V v d D t T Z W N 0 a W 9 u M S 9 U Y W J s Z T A 0 N C A o U G F n Z S A x N i k v Q 2 h h b m d l Z C B U e X B l L n t D b 2 x 1 b W 4 0 L D N 9 J n F 1 b 3 Q 7 L C Z x d W 9 0 O 1 N l Y 3 R p b 2 4 x L 1 R h Y m x l M D Q 0 I C h Q Y W d l I D E 2 K S 9 D a G F u Z 2 V k I F R 5 c G U u e 0 N v b H V t b j U s N H 0 m c X V v d D s s J n F 1 b 3 Q 7 U 2 V j d G l v b j E v V G F i b G U w N D Q g K F B h Z 2 U g M T Y p L 0 N o Y W 5 n Z W Q g V H l w Z S 5 7 Q 2 9 s d W 1 u N i w 1 f S Z x d W 9 0 O y w m c X V v d D t T Z W N 0 a W 9 u M S 9 U Y W J s Z T A 0 N C A o U G F n Z S A x N i k v Q 2 h h b m d l Z C B U e X B l L n t D b 2 x 1 b W 4 3 L D Z 9 J n F 1 b 3 Q 7 L C Z x d W 9 0 O 1 N l Y 3 R p b 2 4 x L 1 R h Y m x l M D Q 0 I C h Q Y W d l I D E 2 K S 9 D a G F u Z 2 V k I F R 5 c G U u e 0 N v b H V t b j g s N 3 0 m c X V v d D s s J n F 1 b 3 Q 7 U 2 V j d G l v b j E v V G F i b G U w N D Q g K F B h Z 2 U g M T Y p L 0 N o Y W 5 n Z W Q g V H l w Z S 5 7 Q 2 9 s d W 1 u O S w 4 f S Z x d W 9 0 O y w m c X V v d D t T Z W N 0 a W 9 u M S 9 U Y W J s Z T A 0 N C A o U G F n Z S A x N i k v Q 2 h h b m d l Z C B U e X B l L n t D b 2 x 1 b W 4 x M C w 5 f S Z x d W 9 0 O 1 0 s J n F 1 b 3 Q 7 U m V s Y X R p b 2 5 z a G l w S W 5 m b y Z x d W 9 0 O z p b X X 0 i I C 8 + P E V u d H J 5 I F R 5 c G U 9 I k Z p b G x T d G F 0 d X M i I F Z h b H V l P S J z Q 2 9 t c G x l d G U 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Q 2 9 s d W 1 u V H l w Z X M i I F Z h b H V l P S J z Q m d Z R 0 J n W U d C Z 1 l H Q m c 9 P S I g L z 4 8 R W 5 0 c n k g V H l w Z T 0 i R m l s b E x h c 3 R V c G R h d G V k I i B W Y W x 1 Z T 0 i Z D I w M j Q t M D k t M D N U M T c 6 M T k 6 M j c u M j I w N z M x O V o i I C 8 + P E V u d H J 5 I F R 5 c G U 9 I k Z p b G x F c n J v c k N v d W 5 0 I i B W Y W x 1 Z T 0 i b D A i I C 8 + P E V u d H J 5 I F R 5 c G U 9 I k Z p b G x F c n J v c k N v Z G U i I F Z h b H V l P S J z V W 5 r b m 9 3 b i I g L z 4 8 R W 5 0 c n k g V H l w Z T 0 i R m l s b E N v d W 5 0 I i B W Y W x 1 Z T 0 i b D Q 0 I i A v P j x F b n R y e S B U e X B l P S J B Z G R l Z F R v R G F 0 Y U 1 v Z G V s I i B W Y W x 1 Z T 0 i b D E i I C 8 + P E V u d H J 5 I F R 5 c G U 9 I l J l Y 2 9 2 Z X J 5 V G F y Z 2 V 0 U 2 h l Z X Q i I F Z h b H V l P S J z U 2 h l Z X Q 3 I i A v P j x F b n R y e S B U e X B l P S J S Z W N v d m V y e V R h c m d l d E N v b H V t b i I g V m F s d W U 9 I m w x I i A v P j x F b n R y e S B U e X B l P S J S Z W N v d m V y e V R h c m d l d F J v d y I g V m F s d W U 9 I m w z N i I g L z 4 8 L 1 N 0 Y W J s Z U V u d H J p Z X M + P C 9 J d G V t P j x J d G V t P j x J d G V t T G 9 j Y X R p b 2 4 + P E l 0 Z W 1 U e X B l P k Z v c m 1 1 b G E 8 L 0 l 0 Z W 1 U e X B l P j x J d G V t U G F 0 a D 5 T Z W N 0 a W 9 u M S 9 U Y W J s Z T A 0 N C U y M C h Q Y W d l J T I w M T Y p L 1 N v d X J j Z T w v S X R l b V B h d G g + P C 9 J d G V t T G 9 j Y X R p b 2 4 + P F N 0 Y W J s Z U V u d H J p Z X M g L z 4 8 L 0 l 0 Z W 0 + P E l 0 Z W 0 + P E l 0 Z W 1 M b 2 N h d G l v b j 4 8 S X R l b V R 5 c G U + R m 9 y b X V s Y T w v S X R l b V R 5 c G U + P E l 0 Z W 1 Q Y X R o P l N l Y 3 R p b 2 4 x L 1 R h Y m x l M D Q 0 J T I w K F B h Z 2 U l M j A x N i k v V G F i b G U w N D Q 8 L 0 l 0 Z W 1 Q Y X R o P j w v S X R l b U x v Y 2 F 0 a W 9 u P j x T d G F i b G V F b n R y a W V z I C 8 + P C 9 J d G V t P j x J d G V t P j x J d G V t T G 9 j Y X R p b 2 4 + P E l 0 Z W 1 U e X B l P k Z v c m 1 1 b G E 8 L 0 l 0 Z W 1 U e X B l P j x J d G V t U G F 0 a D 5 T Z W N 0 a W 9 u M S 9 U Y W J s Z T A 0 N i U y M C h Q Y W d l J T I w M T c p P C 9 J d G V t U G F 0 a D 4 8 L 0 l 0 Z W 1 M b 2 N h d G l v b j 4 8 U 3 R h Y m x l R W 5 0 c m l l c z 4 8 R W 5 0 c n k g V H l w Z T 0 i S X N Q c m l 2 Y X R l I i B W Y W x 1 Z T 0 i b D A i I C 8 + P E V u d H J 5 I F R 5 c G U 9 I l F 1 Z X J 5 S U Q i I F Z h b H V l P S J z M T M 5 M m E w Y m I t M T R k M C 0 0 Z G Q x L T h j M T A t M T M 3 M m Z j Y m Y y Z W Q 2 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b G F 0 a W 9 u c 2 h p c E l u Z m 9 D b 2 5 0 Y W l u Z X I i I F Z h b H V l P S J z e y Z x d W 9 0 O 2 N v b H V t b k N v d W 5 0 J n F 1 b 3 Q 7 O j E w L C Z x d W 9 0 O 2 t l e U N v b H V t b k 5 h b W V z J n F 1 b 3 Q 7 O l t d L C Z x d W 9 0 O 3 F 1 Z X J 5 U m V s Y X R p b 2 5 z a G l w c y Z x d W 9 0 O z p b X S w m c X V v d D t j b 2 x 1 b W 5 J Z G V u d G l 0 a W V z J n F 1 b 3 Q 7 O l s m c X V v d D t T Z W N 0 a W 9 u M S 9 U Y W J s Z T A 0 N i A o U G F n Z S A x N y k v Q 2 h h b m d l Z C B U e X B l L n t D b 2 x 1 b W 4 x L D B 9 J n F 1 b 3 Q 7 L C Z x d W 9 0 O 1 N l Y 3 R p b 2 4 x L 1 R h Y m x l M D Q 2 I C h Q Y W d l I D E 3 K S 9 D a G F u Z 2 V k I F R 5 c G U u e 0 N v b H V t b j I s M X 0 m c X V v d D s s J n F 1 b 3 Q 7 U 2 V j d G l v b j E v V G F i b G U w N D Y g K F B h Z 2 U g M T c p L 0 N o Y W 5 n Z W Q g V H l w Z S 5 7 Q 2 9 s d W 1 u M y w y f S Z x d W 9 0 O y w m c X V v d D t T Z W N 0 a W 9 u M S 9 U Y W J s Z T A 0 N i A o U G F n Z S A x N y k v Q 2 h h b m d l Z C B U e X B l L n t D b 2 x 1 b W 4 0 L D N 9 J n F 1 b 3 Q 7 L C Z x d W 9 0 O 1 N l Y 3 R p b 2 4 x L 1 R h Y m x l M D Q 2 I C h Q Y W d l I D E 3 K S 9 D a G F u Z 2 V k I F R 5 c G U u e 0 N v b H V t b j U s N H 0 m c X V v d D s s J n F 1 b 3 Q 7 U 2 V j d G l v b j E v V G F i b G U w N D Y g K F B h Z 2 U g M T c p L 0 N o Y W 5 n Z W Q g V H l w Z S 5 7 Q 2 9 s d W 1 u N i w 1 f S Z x d W 9 0 O y w m c X V v d D t T Z W N 0 a W 9 u M S 9 U Y W J s Z T A 0 N i A o U G F n Z S A x N y k v Q 2 h h b m d l Z C B U e X B l L n t D b 2 x 1 b W 4 3 L D Z 9 J n F 1 b 3 Q 7 L C Z x d W 9 0 O 1 N l Y 3 R p b 2 4 x L 1 R h Y m x l M D Q 2 I C h Q Y W d l I D E 3 K S 9 D a G F u Z 2 V k I F R 5 c G U u e 0 N v b H V t b j g s N 3 0 m c X V v d D s s J n F 1 b 3 Q 7 U 2 V j d G l v b j E v V G F i b G U w N D Y g K F B h Z 2 U g M T c p L 0 N o Y W 5 n Z W Q g V H l w Z S 5 7 Q 2 9 s d W 1 u O S w 4 f S Z x d W 9 0 O y w m c X V v d D t T Z W N 0 a W 9 u M S 9 U Y W J s Z T A 0 N i A o U G F n Z S A x N y k v Q 2 h h b m d l Z C B U e X B l L n t D b 2 x 1 b W 4 x M C w 5 f S Z x d W 9 0 O 1 0 s J n F 1 b 3 Q 7 Q 2 9 s d W 1 u Q 2 9 1 b n Q m c X V v d D s 6 M T A s J n F 1 b 3 Q 7 S 2 V 5 Q 2 9 s d W 1 u T m F t Z X M m c X V v d D s 6 W 1 0 s J n F 1 b 3 Q 7 Q 2 9 s d W 1 u S W R l b n R p d G l l c y Z x d W 9 0 O z p b J n F 1 b 3 Q 7 U 2 V j d G l v b j E v V G F i b G U w N D Y g K F B h Z 2 U g M T c p L 0 N o Y W 5 n Z W Q g V H l w Z S 5 7 Q 2 9 s d W 1 u M S w w f S Z x d W 9 0 O y w m c X V v d D t T Z W N 0 a W 9 u M S 9 U Y W J s Z T A 0 N i A o U G F n Z S A x N y k v Q 2 h h b m d l Z C B U e X B l L n t D b 2 x 1 b W 4 y L D F 9 J n F 1 b 3 Q 7 L C Z x d W 9 0 O 1 N l Y 3 R p b 2 4 x L 1 R h Y m x l M D Q 2 I C h Q Y W d l I D E 3 K S 9 D a G F u Z 2 V k I F R 5 c G U u e 0 N v b H V t b j M s M n 0 m c X V v d D s s J n F 1 b 3 Q 7 U 2 V j d G l v b j E v V G F i b G U w N D Y g K F B h Z 2 U g M T c p L 0 N o Y W 5 n Z W Q g V H l w Z S 5 7 Q 2 9 s d W 1 u N C w z f S Z x d W 9 0 O y w m c X V v d D t T Z W N 0 a W 9 u M S 9 U Y W J s Z T A 0 N i A o U G F n Z S A x N y k v Q 2 h h b m d l Z C B U e X B l L n t D b 2 x 1 b W 4 1 L D R 9 J n F 1 b 3 Q 7 L C Z x d W 9 0 O 1 N l Y 3 R p b 2 4 x L 1 R h Y m x l M D Q 2 I C h Q Y W d l I D E 3 K S 9 D a G F u Z 2 V k I F R 5 c G U u e 0 N v b H V t b j Y s N X 0 m c X V v d D s s J n F 1 b 3 Q 7 U 2 V j d G l v b j E v V G F i b G U w N D Y g K F B h Z 2 U g M T c p L 0 N o Y W 5 n Z W Q g V H l w Z S 5 7 Q 2 9 s d W 1 u N y w 2 f S Z x d W 9 0 O y w m c X V v d D t T Z W N 0 a W 9 u M S 9 U Y W J s Z T A 0 N i A o U G F n Z S A x N y k v Q 2 h h b m d l Z C B U e X B l L n t D b 2 x 1 b W 4 4 L D d 9 J n F 1 b 3 Q 7 L C Z x d W 9 0 O 1 N l Y 3 R p b 2 4 x L 1 R h Y m x l M D Q 2 I C h Q Y W d l I D E 3 K S 9 D a G F u Z 2 V k I F R 5 c G U u e 0 N v b H V t b j k s O H 0 m c X V v d D s s J n F 1 b 3 Q 7 U 2 V j d G l v b j E v V G F i b G U w N D Y g K F B h Z 2 U g M T c p L 0 N o Y W 5 n Z W Q g V H l w Z S 5 7 Q 2 9 s d W 1 u M T A s O X 0 m c X V v d D t d L C Z x d W 9 0 O 1 J l b G F 0 a W 9 u c 2 h p c E l u Z m 8 m c X V v d D s 6 W 1 1 9 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E N v b H V t b l R 5 c G V z I i B W Y W x 1 Z T 0 i c 0 J n W U d C Z 1 l H Q m d Z R 0 J n P T 0 i I C 8 + P E V u d H J 5 I F R 5 c G U 9 I k Z p b G x M Y X N 0 V X B k Y X R l Z C I g V m F s d W U 9 I m Q y M D I 0 L T A 5 L T A z V D E 3 O j E 5 O j Q y L j Q 4 N T M 0 O T N a I i A v P j x F b n R y e S B U e X B l P S J G a W x s R X J y b 3 J D b 3 V u d C I g V m F s d W U 9 I m w w I i A v P j x F b n R y e S B U e X B l P S J G a W x s R X J y b 3 J D b 2 R l I i B W Y W x 1 Z T 0 i c 1 V u a 2 5 v d 2 4 i I C 8 + P E V u d H J 5 I F R 5 c G U 9 I k Z p b G x D b 3 V u d C I g V m F s d W U 9 I m w y N S I g L z 4 8 R W 5 0 c n k g V H l w Z T 0 i Q W R k Z W R U b 0 R h d G F N b 2 R l b C I g V m F s d W U 9 I m w x I i A v P j x F b n R y e S B U e X B l P S J S Z W N v d m V y e V R h c m d l d F N o Z W V 0 I i B W Y W x 1 Z T 0 i c 1 N o Z W V 0 N y I g L z 4 8 R W 5 0 c n k g V H l w Z T 0 i U m V j b 3 Z l c n l U Y X J n Z X R D b 2 x 1 b W 4 i I F Z h b H V l P S J s M S I g L z 4 8 R W 5 0 c n k g V H l w Z T 0 i U m V j b 3 Z l c n l U Y X J n Z X R S b 3 c i I F Z h b H V l P S J s O D E i I C 8 + P C 9 T d G F i b G V F b n R y a W V z P j w v S X R l b T 4 8 S X R l b T 4 8 S X R l b U x v Y 2 F 0 a W 9 u P j x J d G V t V H l w Z T 5 G b 3 J t d W x h P C 9 J d G V t V H l w Z T 4 8 S X R l b V B h d G g + U 2 V j d G l v b j E v V G F i b G U w N D Y l M j A o U G F n Z S U y M D E 3 K S 9 T b 3 V y Y 2 U 8 L 0 l 0 Z W 1 Q Y X R o P j w v S X R l b U x v Y 2 F 0 a W 9 u P j x T d G F i b G V F b n R y a W V z I C 8 + P C 9 J d G V t P j x J d G V t P j x J d G V t T G 9 j Y X R p b 2 4 + P E l 0 Z W 1 U e X B l P k Z v c m 1 1 b G E 8 L 0 l 0 Z W 1 U e X B l P j x J d G V t U G F 0 a D 5 T Z W N 0 a W 9 u M S 9 U Y W J s Z T A 0 N i U y M C h Q Y W d l J T I w M T c p L 1 R h Y m x l M D Q 2 P C 9 J d G V t U G F 0 a D 4 8 L 0 l 0 Z W 1 M b 2 N h d G l v b j 4 8 U 3 R h Y m x l R W 5 0 c m l l c y A v P j w v S X R l b T 4 8 S X R l b T 4 8 S X R l b U x v Y 2 F 0 a W 9 u P j x J d G V t V H l w Z T 5 G b 3 J t d W x h P C 9 J d G V t V H l w Z T 4 8 S X R l b V B h d G g + U 2 V j d G l v b j E v V G F i b G U w N D Y l M j A o U G F n Z S U y M D E 3 K S 9 D a G F u Z 2 V k J T I w V H l w Z T w v S X R l b V B h d G g + P C 9 J d G V t T G 9 j Y X R p b 2 4 + P F N 0 Y W J s Z U V u d H J p Z X M g L z 4 8 L 0 l 0 Z W 0 + P E l 0 Z W 0 + P E l 0 Z W 1 M b 2 N h d G l v b j 4 8 S X R l b V R 5 c G U + R m 9 y b X V s Y T w v S X R l b V R 5 c G U + P E l 0 Z W 1 Q Y X R o P l N l Y 3 R p b 2 4 x L 1 R h Y m x l M D Q y J T I w K F B h Z 2 U l M j A x N S k v Q 2 h h b m d l Z C U y M F R 5 c G U 8 L 0 l 0 Z W 1 Q Y X R o P j w v S X R l b U x v Y 2 F 0 a W 9 u P j x T d G F i b G V F b n R y a W V z I C 8 + P C 9 J d G V t P j x J d G V t P j x J d G V t T G 9 j Y X R p b 2 4 + P E l 0 Z W 1 U e X B l P k Z v c m 1 1 b G E 8 L 0 l 0 Z W 1 U e X B l P j x J d G V t U G F 0 a D 5 T Z W N 0 a W 9 u M S 9 U Y W J s Z T A 0 N C U y M C h Q Y W d l J T I w M T Y p L 0 N o Y W 5 n Z W Q l M j B U e X B l P C 9 J d G V t U G F 0 a D 4 8 L 0 l 0 Z W 1 M b 2 N h d G l v b j 4 8 U 3 R h Y m x l R W 5 0 c m l l c y A v P j w v S X R l b T 4 8 L 0 l 0 Z W 1 z P j w v T G 9 j Y W x Q Y W N r Y W d l T W V 0 Y W R h d G F G a W x l P h Y A A A B Q S w U G A A A A A A A A A A A A A A A A A A A A A A A A J g E A A A E A A A D Q j J 3 f A R X R E Y x 6 A M B P w p f r A Q A A A N G u 9 E W 3 Z m x A s F 9 D C V m L B Z s A A A A A A g A A A A A A E G Y A A A A B A A A g A A A A x q / U 8 l B 2 v 8 8 e a p a H r T F l X u O Y g d v s g Z j 7 y Q m s C h h Y x 8 8 A A A A A D o A A A A A C A A A g A A A A R e J C 4 1 b S D c r Y 1 0 l S S C O l V h B 6 a E Q Q C I h q q / t + X P 6 e I U l Q A A A A Q x h 3 Z R 7 h 9 b X 3 0 q P A L V 2 9 7 b C k h c R h D / o D a 4 J 0 M T C e t y 5 I c / r F z Q n K 7 m a N r V i T f J G d I o 2 q W B 2 E 4 j l q J T n i c 8 e X G + G C L 9 r d A M 0 G P w x f p p c I b o V A A A A A w Z W 7 D m u G E 4 m V g j a g E L M c 4 L n B M v t e X B D 9 A B l U Y J O R T l b w 9 3 b j q 8 v g 4 x / s S p r u x o f 1 n t V U u r 1 1 6 L r p i N 0 c L g d 1 b A = = < / D a t a M a s h u p > 
</file>

<file path=customXml/itemProps1.xml><?xml version="1.0" encoding="utf-8"?>
<ds:datastoreItem xmlns:ds="http://schemas.openxmlformats.org/officeDocument/2006/customXml" ds:itemID="{2B12C980-5898-4201-988F-1E4F8BE20B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The Guidelines</vt:lpstr>
      <vt:lpstr>#1</vt:lpstr>
      <vt:lpstr>#2</vt:lpstr>
      <vt:lpstr>#3</vt:lpstr>
      <vt:lpstr>#4</vt:lpstr>
      <vt:lpstr>#5</vt:lpstr>
      <vt:lpstr>#6</vt:lpstr>
      <vt:lpstr>#7</vt:lpstr>
      <vt:lpstr>#8</vt:lpstr>
      <vt:lpstr>#9</vt:lpstr>
      <vt:lpstr>#10</vt:lpstr>
      <vt:lpstr>Calculations&gt;&gt;&gt;</vt:lpstr>
      <vt:lpstr># 1</vt:lpstr>
      <vt:lpstr># 3</vt:lpstr>
      <vt:lpstr># 4</vt:lpstr>
      <vt:lpstr># 5</vt:lpstr>
      <vt:lpstr># 6</vt:lpstr>
      <vt:lpstr># 8</vt:lpstr>
      <vt:lpstr># 9</vt:lpstr>
      <vt:lpstr>Tables &amp; Charts&gt;&gt;&gt;</vt:lpstr>
      <vt:lpstr>#  5</vt:lpstr>
      <vt:lpstr>2024 Tax Brackets</vt:lpstr>
      <vt:lpstr>Mapping</vt:lpstr>
      <vt:lpstr>'#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Greenfield</dc:creator>
  <cp:lastModifiedBy>Anthony Greenfield</cp:lastModifiedBy>
  <cp:lastPrinted>2024-09-05T01:32:18Z</cp:lastPrinted>
  <dcterms:created xsi:type="dcterms:W3CDTF">2024-07-26T18:39:45Z</dcterms:created>
  <dcterms:modified xsi:type="dcterms:W3CDTF">2024-09-07T01:23:08Z</dcterms:modified>
</cp:coreProperties>
</file>