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9b1cc2e8908153/Polymath Finance/Excel/"/>
    </mc:Choice>
  </mc:AlternateContent>
  <xr:revisionPtr revIDLastSave="1209" documentId="8_{73F2B93F-EDD7-4B75-B33E-FEEEC8CA6654}" xr6:coauthVersionLast="47" xr6:coauthVersionMax="47" xr10:uidLastSave="{B4E82DA6-0684-46DC-AEA8-2879E6C61CCE}"/>
  <bookViews>
    <workbookView xWindow="28680" yWindow="-120" windowWidth="29040" windowHeight="15720" xr2:uid="{F4343B35-BEDA-4890-AD66-E3CC335C26DE}"/>
  </bookViews>
  <sheets>
    <sheet name="(1) Baseline" sheetId="1" r:id="rId1"/>
    <sheet name="(2 &amp; 3) Buckets" sheetId="5" r:id="rId2"/>
    <sheet name="(4 &amp; 5) Discipline &amp; Progress" sheetId="8" r:id="rId3"/>
    <sheet name="Mapping" sheetId="4" state="hidden" r:id="rId4"/>
  </sheets>
  <definedNames>
    <definedName name="_xlnm._FilterDatabase" localSheetId="3" hidden="1">Mapping!$D$1:$D$20</definedName>
    <definedName name="_xlnm.Print_Area" localSheetId="0">'(1) Baseline'!$A$1:$X$56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8" l="1"/>
  <c r="C35" i="8"/>
  <c r="C36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H23" i="1" l="1"/>
  <c r="H25" i="1" s="1"/>
  <c r="H27" i="1" s="1"/>
  <c r="G25" i="1"/>
  <c r="G27" i="1" s="1"/>
  <c r="F25" i="1"/>
  <c r="F27" i="1" s="1"/>
  <c r="B6" i="4"/>
  <c r="B5" i="4"/>
  <c r="F7" i="8" l="1"/>
  <c r="F8" i="8"/>
  <c r="F9" i="8"/>
  <c r="F10" i="8"/>
  <c r="K8" i="8"/>
  <c r="K9" i="8"/>
  <c r="K10" i="8"/>
  <c r="J11" i="8"/>
  <c r="I11" i="8"/>
  <c r="E11" i="8"/>
  <c r="K7" i="8"/>
  <c r="F5" i="8"/>
  <c r="K6" i="8"/>
  <c r="K5" i="8"/>
  <c r="J38" i="8"/>
  <c r="E38" i="8"/>
  <c r="H18" i="8"/>
  <c r="I18" i="8" s="1"/>
  <c r="K18" i="8" s="1"/>
  <c r="H19" i="8"/>
  <c r="I19" i="8" s="1"/>
  <c r="K19" i="8" s="1"/>
  <c r="H20" i="8"/>
  <c r="I20" i="8" s="1"/>
  <c r="K20" i="8" s="1"/>
  <c r="H21" i="8"/>
  <c r="I21" i="8" s="1"/>
  <c r="K21" i="8" s="1"/>
  <c r="H22" i="8"/>
  <c r="I22" i="8" s="1"/>
  <c r="K22" i="8" s="1"/>
  <c r="H23" i="8"/>
  <c r="I23" i="8" s="1"/>
  <c r="K23" i="8" s="1"/>
  <c r="H24" i="8"/>
  <c r="I24" i="8" s="1"/>
  <c r="K24" i="8" s="1"/>
  <c r="H25" i="8"/>
  <c r="I25" i="8" s="1"/>
  <c r="K25" i="8" s="1"/>
  <c r="H26" i="8"/>
  <c r="I26" i="8" s="1"/>
  <c r="K26" i="8" s="1"/>
  <c r="H27" i="8"/>
  <c r="I27" i="8" s="1"/>
  <c r="K27" i="8" s="1"/>
  <c r="H28" i="8"/>
  <c r="I28" i="8" s="1"/>
  <c r="K28" i="8" s="1"/>
  <c r="H29" i="8"/>
  <c r="I29" i="8" s="1"/>
  <c r="K29" i="8" s="1"/>
  <c r="H30" i="8"/>
  <c r="I30" i="8" s="1"/>
  <c r="K30" i="8" s="1"/>
  <c r="H31" i="8"/>
  <c r="I31" i="8" s="1"/>
  <c r="K31" i="8" s="1"/>
  <c r="H32" i="8"/>
  <c r="I32" i="8" s="1"/>
  <c r="K32" i="8" s="1"/>
  <c r="H33" i="8"/>
  <c r="I33" i="8" s="1"/>
  <c r="K33" i="8" s="1"/>
  <c r="H34" i="8"/>
  <c r="I34" i="8" s="1"/>
  <c r="K34" i="8" s="1"/>
  <c r="H35" i="8"/>
  <c r="H36" i="8"/>
  <c r="I36" i="8" s="1"/>
  <c r="K36" i="8" s="1"/>
  <c r="H37" i="8"/>
  <c r="I37" i="8" s="1"/>
  <c r="K37" i="8" s="1"/>
  <c r="C18" i="8"/>
  <c r="D18" i="8" s="1"/>
  <c r="F18" i="8" s="1"/>
  <c r="C19" i="8"/>
  <c r="D19" i="8" s="1"/>
  <c r="F19" i="8" s="1"/>
  <c r="D20" i="8"/>
  <c r="F20" i="8" s="1"/>
  <c r="D21" i="8"/>
  <c r="F21" i="8" s="1"/>
  <c r="D22" i="8"/>
  <c r="F22" i="8" s="1"/>
  <c r="D23" i="8"/>
  <c r="F23" i="8" s="1"/>
  <c r="D24" i="8"/>
  <c r="F24" i="8" s="1"/>
  <c r="D25" i="8"/>
  <c r="F25" i="8" s="1"/>
  <c r="D26" i="8"/>
  <c r="F26" i="8" s="1"/>
  <c r="D27" i="8"/>
  <c r="F27" i="8" s="1"/>
  <c r="D28" i="8"/>
  <c r="F28" i="8" s="1"/>
  <c r="D29" i="8"/>
  <c r="F29" i="8" s="1"/>
  <c r="D30" i="8"/>
  <c r="F30" i="8" s="1"/>
  <c r="D31" i="8"/>
  <c r="F31" i="8" s="1"/>
  <c r="D32" i="8"/>
  <c r="F32" i="8" s="1"/>
  <c r="D33" i="8"/>
  <c r="F33" i="8" s="1"/>
  <c r="D34" i="8"/>
  <c r="F34" i="8" s="1"/>
  <c r="D35" i="8"/>
  <c r="F35" i="8" s="1"/>
  <c r="D36" i="8"/>
  <c r="F36" i="8" s="1"/>
  <c r="C37" i="8"/>
  <c r="D37" i="8" s="1"/>
  <c r="F37" i="8" s="1"/>
  <c r="I35" i="8"/>
  <c r="K35" i="8" s="1"/>
  <c r="F6" i="8"/>
  <c r="H17" i="8"/>
  <c r="I17" i="8" s="1"/>
  <c r="C17" i="8"/>
  <c r="D17" i="8" s="1"/>
  <c r="F17" i="8" s="1"/>
  <c r="E16" i="5"/>
  <c r="S10" i="1"/>
  <c r="G8" i="1"/>
  <c r="H8" i="1" s="1"/>
  <c r="H15" i="1" s="1"/>
  <c r="S8" i="1" s="1"/>
  <c r="E25" i="1"/>
  <c r="E27" i="1" s="1"/>
  <c r="S9" i="1"/>
  <c r="E4" i="5" l="1"/>
  <c r="D16" i="5" s="1"/>
  <c r="K11" i="8"/>
  <c r="I38" i="8"/>
  <c r="K38" i="8" s="1"/>
  <c r="D38" i="8"/>
  <c r="F38" i="8" s="1"/>
  <c r="K17" i="8"/>
  <c r="F16" i="5"/>
  <c r="D11" i="5" l="1"/>
  <c r="E17" i="5" s="1"/>
  <c r="D6" i="5"/>
  <c r="E18" i="5" s="1"/>
  <c r="D18" i="5" s="1"/>
  <c r="E19" i="5" l="1"/>
  <c r="E22" i="5" s="1"/>
  <c r="F18" i="5"/>
  <c r="D11" i="8" s="1"/>
  <c r="D12" i="8" s="1"/>
  <c r="D17" i="5"/>
  <c r="D19" i="5" s="1"/>
  <c r="E12" i="5" s="1"/>
  <c r="F17" i="5"/>
  <c r="S11" i="1"/>
  <c r="F11" i="8" l="1"/>
  <c r="F19" i="5"/>
</calcChain>
</file>

<file path=xl/sharedStrings.xml><?xml version="1.0" encoding="utf-8"?>
<sst xmlns="http://schemas.openxmlformats.org/spreadsheetml/2006/main" count="144" uniqueCount="122">
  <si>
    <t>Coffee</t>
  </si>
  <si>
    <t>Lunch</t>
  </si>
  <si>
    <t>Net Profit</t>
  </si>
  <si>
    <t>Every Week</t>
  </si>
  <si>
    <t>Every 2 weeks</t>
  </si>
  <si>
    <t>Twice per month</t>
  </si>
  <si>
    <t>Net Income</t>
  </si>
  <si>
    <t>Once per month</t>
  </si>
  <si>
    <t>Monthly Budget</t>
  </si>
  <si>
    <t>Monthly Income</t>
  </si>
  <si>
    <t>Frequency</t>
  </si>
  <si>
    <r>
      <rPr>
        <b/>
        <u val="singleAccounting"/>
        <sz val="10"/>
        <rFont val="Trebuchet MS"/>
        <family val="2"/>
      </rPr>
      <t>Step 1</t>
    </r>
    <r>
      <rPr>
        <b/>
        <sz val="10"/>
        <rFont val="Trebuchet MS"/>
        <family val="2"/>
      </rPr>
      <t>: Calculate Net Income per Month</t>
    </r>
  </si>
  <si>
    <r>
      <rPr>
        <b/>
        <u val="singleAccounting"/>
        <sz val="10"/>
        <rFont val="Trebuchet MS"/>
        <family val="2"/>
      </rPr>
      <t>Step 3</t>
    </r>
    <r>
      <rPr>
        <b/>
        <sz val="10"/>
        <rFont val="Trebuchet MS"/>
        <family val="2"/>
      </rPr>
      <t>: Calculate Net Profit per Month</t>
    </r>
  </si>
  <si>
    <t>Estimated Taxes/Deductions</t>
  </si>
  <si>
    <t>Net Salary</t>
  </si>
  <si>
    <t>Months</t>
  </si>
  <si>
    <t>Monthly Net Income</t>
  </si>
  <si>
    <t>The rest of the cells are formulaic</t>
  </si>
  <si>
    <t>You can change any expense type you like</t>
  </si>
  <si>
    <t>Completely formulaic - DO NOT TOUCH</t>
  </si>
  <si>
    <t>Instructions:</t>
  </si>
  <si>
    <t>Fill all the cells that pertain to your expenses - some of these won't apply to you</t>
  </si>
  <si>
    <t>Pick your Frequency from the dropdown</t>
  </si>
  <si>
    <t>Type in your Paycheck Amount</t>
  </si>
  <si>
    <t>Type in your Gross Salary</t>
  </si>
  <si>
    <t>Wants</t>
  </si>
  <si>
    <t>%</t>
  </si>
  <si>
    <t>Income</t>
  </si>
  <si>
    <t>Check</t>
  </si>
  <si>
    <t>Remaining Amount</t>
  </si>
  <si>
    <t>Step 1: Get Your Baseline</t>
  </si>
  <si>
    <t>Savings Target</t>
  </si>
  <si>
    <t>Suggestion for Wants</t>
  </si>
  <si>
    <t>=</t>
  </si>
  <si>
    <t>Allocations</t>
  </si>
  <si>
    <t>Monthly</t>
  </si>
  <si>
    <t>Annual</t>
  </si>
  <si>
    <t>Steps 4: Practice Fiscal Discipline</t>
  </si>
  <si>
    <t>Budget</t>
  </si>
  <si>
    <t>Actual</t>
  </si>
  <si>
    <t>Difference</t>
  </si>
  <si>
    <t>Vacation</t>
  </si>
  <si>
    <t>Rolex</t>
  </si>
  <si>
    <t>Progress</t>
  </si>
  <si>
    <t>Remaining</t>
  </si>
  <si>
    <t>Step 5: Track Your Progress</t>
  </si>
  <si>
    <t>Car</t>
  </si>
  <si>
    <t>Step 3: Set Your Wants Bucket</t>
  </si>
  <si>
    <t>Total</t>
  </si>
  <si>
    <t>Discretionary Spending</t>
  </si>
  <si>
    <t>Savings/Investments Target</t>
  </si>
  <si>
    <t>Savings Account</t>
  </si>
  <si>
    <t>Investment Account</t>
  </si>
  <si>
    <t>Other</t>
  </si>
  <si>
    <t>Target</t>
  </si>
  <si>
    <t>Savings &amp; Investments Target</t>
  </si>
  <si>
    <t>IRA</t>
  </si>
  <si>
    <t>Permanent Life Insurance</t>
  </si>
  <si>
    <r>
      <rPr>
        <b/>
        <u val="singleAccounting"/>
        <sz val="10"/>
        <rFont val="Trebuchet MS"/>
        <family val="2"/>
      </rPr>
      <t>Step 2</t>
    </r>
    <r>
      <rPr>
        <b/>
        <sz val="10"/>
        <rFont val="Trebuchet MS"/>
        <family val="2"/>
      </rPr>
      <t>: Aggregating Monthly Expenses- Fixed Costs vs. Variable Costs</t>
    </r>
  </si>
  <si>
    <t>Savings &amp; Investments Goal</t>
  </si>
  <si>
    <t>Future Envelope</t>
  </si>
  <si>
    <t>Step 2: Set Your Savings &amp; Investing Target</t>
  </si>
  <si>
    <t>Credit Card Debt</t>
  </si>
  <si>
    <t>Essentials - Needs</t>
  </si>
  <si>
    <t>Non-Essentials - Wants</t>
  </si>
  <si>
    <t>Car Insurance</t>
  </si>
  <si>
    <t>Groceries</t>
  </si>
  <si>
    <t>Type of Income</t>
  </si>
  <si>
    <t>Salary</t>
  </si>
  <si>
    <t>Bonus</t>
  </si>
  <si>
    <t>Total Income</t>
  </si>
  <si>
    <t>Quarterly</t>
  </si>
  <si>
    <t>Payment Amount</t>
  </si>
  <si>
    <t>Payments per Month</t>
  </si>
  <si>
    <t>Commissions</t>
  </si>
  <si>
    <t>Business Income</t>
  </si>
  <si>
    <t>Tips</t>
  </si>
  <si>
    <t>Social Security</t>
  </si>
  <si>
    <t>401k Distributions</t>
  </si>
  <si>
    <t>Pension Distributions</t>
  </si>
  <si>
    <t>Annuity Distrubitions</t>
  </si>
  <si>
    <t>Rental Income</t>
  </si>
  <si>
    <t>Dividend Income</t>
  </si>
  <si>
    <t>Interest Income</t>
  </si>
  <si>
    <t>1099 Income</t>
  </si>
  <si>
    <t>Royalty Income</t>
  </si>
  <si>
    <t>Portfolio Income</t>
  </si>
  <si>
    <t>Alimony</t>
  </si>
  <si>
    <t>Child Support</t>
  </si>
  <si>
    <t>Life Insurance Distributions</t>
  </si>
  <si>
    <t>Disability Income</t>
  </si>
  <si>
    <t>Trust Distributions</t>
  </si>
  <si>
    <r>
      <rPr>
        <b/>
        <u/>
        <sz val="10"/>
        <color rgb="FFC00000"/>
        <rFont val="Trebuchet MS"/>
        <family val="2"/>
      </rPr>
      <t>OPTION 2:</t>
    </r>
    <r>
      <rPr>
        <b/>
        <sz val="10"/>
        <color rgb="FFC00000"/>
        <rFont val="Trebuchet MS"/>
        <family val="2"/>
      </rPr>
      <t xml:space="preserve">
You know the Gross Amount of your payments</t>
    </r>
  </si>
  <si>
    <r>
      <rPr>
        <b/>
        <u/>
        <sz val="10"/>
        <color rgb="FFC00000"/>
        <rFont val="Trebuchet MS"/>
        <family val="2"/>
      </rPr>
      <t>OPTION 1:</t>
    </r>
    <r>
      <rPr>
        <b/>
        <sz val="10"/>
        <color rgb="FFC00000"/>
        <rFont val="Trebuchet MS"/>
        <family val="2"/>
      </rPr>
      <t xml:space="preserve">
You know the Net Amount of your payments</t>
    </r>
  </si>
  <si>
    <t>Gross Amount</t>
  </si>
  <si>
    <t>Option 1 - Type in your Estimated Taxes/Deductions percentage - use 30% if you don't have a better number</t>
  </si>
  <si>
    <t>Option 2 - Use the Estimated Tax Calculator (THIS IS JUST AN ESTIMATE)</t>
  </si>
  <si>
    <t>Mortgage/Rent</t>
  </si>
  <si>
    <t>Utilities - Gas</t>
  </si>
  <si>
    <t>Utilities - Electric</t>
  </si>
  <si>
    <t>Utilities - Water</t>
  </si>
  <si>
    <t>Car Payment</t>
  </si>
  <si>
    <t>Public Transportation</t>
  </si>
  <si>
    <t>Credit Card Payments</t>
  </si>
  <si>
    <t>Life Insurance</t>
  </si>
  <si>
    <t>Disability Insurance</t>
  </si>
  <si>
    <t>Phone Bill</t>
  </si>
  <si>
    <t>Wi-Fi</t>
  </si>
  <si>
    <t>Cable</t>
  </si>
  <si>
    <t>Subscriptions</t>
  </si>
  <si>
    <t>Childcare</t>
  </si>
  <si>
    <t>Student Loans</t>
  </si>
  <si>
    <t>Restaurants</t>
  </si>
  <si>
    <t>Bar / Drinks</t>
  </si>
  <si>
    <t>Alcohol</t>
  </si>
  <si>
    <t>Gym Membership</t>
  </si>
  <si>
    <t>Magazines/Newspaper</t>
  </si>
  <si>
    <t>Shopping</t>
  </si>
  <si>
    <t>Hobbies</t>
  </si>
  <si>
    <t>Essentials</t>
  </si>
  <si>
    <t>Non-Essentials</t>
  </si>
  <si>
    <t>Essentials &amp; Non-Essentials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</si>
</sst>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b/>
      <u val="singleAccounting"/>
      <sz val="10"/>
      <name val="Trebuchet MS"/>
      <family val="2"/>
    </font>
    <font>
      <b/>
      <sz val="14"/>
      <name val="Trebuchet MS"/>
      <family val="2"/>
    </font>
    <font>
      <b/>
      <sz val="10"/>
      <color rgb="FFC00000"/>
      <name val="Trebuchet MS"/>
      <family val="2"/>
    </font>
    <font>
      <i/>
      <sz val="10"/>
      <name val="Trebuchet MS"/>
      <family val="2"/>
    </font>
    <font>
      <sz val="10"/>
      <color rgb="FFC00000"/>
      <name val="Trebuchet MS"/>
      <family val="2"/>
    </font>
    <font>
      <b/>
      <u/>
      <sz val="10"/>
      <color rgb="FFC00000"/>
      <name val="Trebuchet MS"/>
      <family val="2"/>
    </font>
    <font>
      <i/>
      <sz val="10"/>
      <color rgb="FFC0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i/>
      <sz val="11"/>
      <color rgb="FFC00000"/>
      <name val="Trebuchet MS"/>
      <family val="2"/>
    </font>
    <font>
      <i/>
      <sz val="11"/>
      <name val="Trebuchet MS"/>
      <family val="2"/>
    </font>
    <font>
      <i/>
      <sz val="9"/>
      <name val="Trebuchet MS"/>
      <family val="2"/>
    </font>
    <font>
      <sz val="11"/>
      <color rgb="FFC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Continuous" vertical="center"/>
    </xf>
    <xf numFmtId="164" fontId="3" fillId="0" borderId="1" xfId="1" applyNumberFormat="1" applyFont="1" applyBorder="1" applyAlignment="1">
      <alignment horizontal="centerContinuous" vertical="center"/>
    </xf>
    <xf numFmtId="164" fontId="3" fillId="0" borderId="0" xfId="1" applyNumberFormat="1" applyFont="1" applyAlignment="1">
      <alignment horizontal="center" vertical="center" wrapText="1"/>
    </xf>
    <xf numFmtId="165" fontId="3" fillId="0" borderId="0" xfId="2" applyNumberFormat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5" fontId="3" fillId="0" borderId="0" xfId="2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164" fontId="13" fillId="0" borderId="0" xfId="1" applyNumberFormat="1" applyFont="1" applyAlignment="1">
      <alignment vertical="center"/>
    </xf>
    <xf numFmtId="164" fontId="13" fillId="0" borderId="0" xfId="1" applyNumberFormat="1" applyFont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13" fillId="0" borderId="3" xfId="1" applyNumberFormat="1" applyFont="1" applyBorder="1" applyAlignment="1">
      <alignment vertical="center"/>
    </xf>
    <xf numFmtId="164" fontId="14" fillId="4" borderId="0" xfId="1" applyNumberFormat="1" applyFont="1" applyFill="1" applyBorder="1" applyAlignment="1">
      <alignment horizontal="left" vertical="center"/>
    </xf>
    <xf numFmtId="165" fontId="14" fillId="4" borderId="0" xfId="2" applyNumberFormat="1" applyFont="1" applyFill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64" fontId="13" fillId="3" borderId="0" xfId="1" applyNumberFormat="1" applyFont="1" applyFill="1" applyBorder="1" applyAlignment="1">
      <alignment vertical="center"/>
    </xf>
    <xf numFmtId="166" fontId="13" fillId="3" borderId="0" xfId="3" applyNumberFormat="1" applyFont="1" applyFill="1" applyBorder="1" applyAlignment="1">
      <alignment horizontal="center" vertical="center"/>
    </xf>
    <xf numFmtId="165" fontId="13" fillId="3" borderId="0" xfId="2" applyNumberFormat="1" applyFont="1" applyFill="1" applyBorder="1" applyAlignment="1">
      <alignment vertical="center"/>
    </xf>
    <xf numFmtId="164" fontId="13" fillId="0" borderId="2" xfId="1" applyNumberFormat="1" applyFont="1" applyBorder="1" applyAlignment="1">
      <alignment vertical="center"/>
    </xf>
    <xf numFmtId="166" fontId="13" fillId="0" borderId="2" xfId="3" applyNumberFormat="1" applyFont="1" applyBorder="1" applyAlignment="1">
      <alignment horizontal="center" vertical="center"/>
    </xf>
    <xf numFmtId="165" fontId="13" fillId="0" borderId="2" xfId="2" applyNumberFormat="1" applyFont="1" applyBorder="1" applyAlignment="1">
      <alignment vertical="center"/>
    </xf>
    <xf numFmtId="164" fontId="15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4" fillId="0" borderId="6" xfId="1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164" fontId="13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vertical="center"/>
    </xf>
    <xf numFmtId="164" fontId="14" fillId="0" borderId="8" xfId="1" applyNumberFormat="1" applyFont="1" applyBorder="1" applyAlignment="1">
      <alignment horizontal="center" vertical="center" wrapText="1"/>
    </xf>
    <xf numFmtId="164" fontId="14" fillId="0" borderId="9" xfId="1" applyNumberFormat="1" applyFont="1" applyBorder="1" applyAlignment="1">
      <alignment horizontal="center" vertical="center" wrapText="1"/>
    </xf>
    <xf numFmtId="164" fontId="14" fillId="0" borderId="10" xfId="1" applyNumberFormat="1" applyFont="1" applyBorder="1" applyAlignment="1">
      <alignment horizontal="center" vertical="center" wrapText="1"/>
    </xf>
    <xf numFmtId="164" fontId="13" fillId="0" borderId="11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vertical="center"/>
    </xf>
    <xf numFmtId="0" fontId="11" fillId="0" borderId="5" xfId="0" applyFont="1" applyBorder="1"/>
    <xf numFmtId="0" fontId="11" fillId="0" borderId="3" xfId="0" applyFont="1" applyBorder="1"/>
    <xf numFmtId="164" fontId="14" fillId="0" borderId="0" xfId="1" applyNumberFormat="1" applyFont="1" applyFill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5" fontId="14" fillId="3" borderId="13" xfId="2" applyNumberFormat="1" applyFont="1" applyFill="1" applyBorder="1" applyAlignment="1">
      <alignment vertical="center"/>
    </xf>
    <xf numFmtId="166" fontId="14" fillId="3" borderId="7" xfId="3" applyNumberFormat="1" applyFont="1" applyFill="1" applyBorder="1" applyAlignment="1">
      <alignment vertical="center"/>
    </xf>
    <xf numFmtId="165" fontId="14" fillId="5" borderId="13" xfId="2" applyNumberFormat="1" applyFont="1" applyFill="1" applyBorder="1" applyAlignment="1">
      <alignment vertical="center"/>
    </xf>
    <xf numFmtId="166" fontId="14" fillId="5" borderId="7" xfId="3" applyNumberFormat="1" applyFont="1" applyFill="1" applyBorder="1" applyAlignment="1">
      <alignment vertical="center"/>
    </xf>
    <xf numFmtId="164" fontId="14" fillId="0" borderId="6" xfId="1" applyNumberFormat="1" applyFont="1" applyBorder="1" applyAlignment="1">
      <alignment vertical="center"/>
    </xf>
    <xf numFmtId="164" fontId="14" fillId="0" borderId="13" xfId="1" applyNumberFormat="1" applyFont="1" applyBorder="1" applyAlignment="1">
      <alignment horizontal="center" vertical="center"/>
    </xf>
    <xf numFmtId="164" fontId="14" fillId="0" borderId="13" xfId="1" applyNumberFormat="1" applyFont="1" applyBorder="1" applyAlignment="1">
      <alignment vertical="center"/>
    </xf>
    <xf numFmtId="0" fontId="12" fillId="0" borderId="13" xfId="0" applyFont="1" applyBorder="1"/>
    <xf numFmtId="164" fontId="14" fillId="0" borderId="7" xfId="1" applyNumberFormat="1" applyFont="1" applyBorder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164" fontId="13" fillId="0" borderId="5" xfId="1" applyNumberFormat="1" applyFont="1" applyBorder="1" applyAlignment="1">
      <alignment vertical="center"/>
    </xf>
    <xf numFmtId="0" fontId="11" fillId="0" borderId="12" xfId="0" applyFont="1" applyBorder="1"/>
    <xf numFmtId="166" fontId="13" fillId="0" borderId="0" xfId="3" applyNumberFormat="1" applyFont="1" applyBorder="1" applyAlignment="1">
      <alignment horizontal="center" vertical="center"/>
    </xf>
    <xf numFmtId="165" fontId="13" fillId="0" borderId="0" xfId="2" applyNumberFormat="1" applyFont="1" applyBorder="1" applyAlignment="1">
      <alignment vertical="center"/>
    </xf>
    <xf numFmtId="164" fontId="13" fillId="5" borderId="0" xfId="1" applyNumberFormat="1" applyFont="1" applyFill="1" applyBorder="1" applyAlignment="1">
      <alignment vertical="center"/>
    </xf>
    <xf numFmtId="166" fontId="13" fillId="5" borderId="0" xfId="3" applyNumberFormat="1" applyFont="1" applyFill="1" applyBorder="1" applyAlignment="1">
      <alignment horizontal="center" vertical="center"/>
    </xf>
    <xf numFmtId="165" fontId="13" fillId="5" borderId="0" xfId="2" applyNumberFormat="1" applyFont="1" applyFill="1" applyBorder="1" applyAlignment="1">
      <alignment vertical="center"/>
    </xf>
    <xf numFmtId="0" fontId="11" fillId="0" borderId="17" xfId="0" applyFont="1" applyBorder="1"/>
    <xf numFmtId="0" fontId="11" fillId="0" borderId="15" xfId="0" applyFont="1" applyBorder="1"/>
    <xf numFmtId="164" fontId="13" fillId="0" borderId="11" xfId="1" applyNumberFormat="1" applyFont="1" applyBorder="1" applyAlignment="1">
      <alignment horizontal="center" vertical="center" wrapText="1"/>
    </xf>
    <xf numFmtId="164" fontId="13" fillId="0" borderId="16" xfId="1" applyNumberFormat="1" applyFont="1" applyBorder="1" applyAlignment="1">
      <alignment vertical="center"/>
    </xf>
    <xf numFmtId="164" fontId="3" fillId="4" borderId="0" xfId="1" applyNumberFormat="1" applyFont="1" applyFill="1" applyBorder="1" applyAlignment="1">
      <alignment vertical="center"/>
    </xf>
    <xf numFmtId="165" fontId="3" fillId="4" borderId="0" xfId="2" applyNumberFormat="1" applyFont="1" applyFill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43" fontId="3" fillId="0" borderId="18" xfId="1" applyFont="1" applyBorder="1" applyAlignment="1">
      <alignment vertical="center"/>
    </xf>
    <xf numFmtId="0" fontId="2" fillId="0" borderId="18" xfId="1" applyNumberFormat="1" applyFont="1" applyBorder="1" applyAlignment="1">
      <alignment horizontal="left" vertical="center" wrapText="1"/>
    </xf>
    <xf numFmtId="165" fontId="2" fillId="0" borderId="18" xfId="2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0" fillId="0" borderId="0" xfId="1" applyFont="1"/>
    <xf numFmtId="43" fontId="0" fillId="0" borderId="0" xfId="0" applyNumberFormat="1"/>
    <xf numFmtId="43" fontId="3" fillId="0" borderId="0" xfId="1" applyFont="1" applyFill="1" applyBorder="1" applyAlignment="1">
      <alignment vertical="center"/>
    </xf>
    <xf numFmtId="165" fontId="3" fillId="0" borderId="0" xfId="2" applyNumberFormat="1" applyFont="1" applyFill="1" applyBorder="1" applyAlignment="1">
      <alignment vertical="center"/>
    </xf>
    <xf numFmtId="9" fontId="3" fillId="4" borderId="1" xfId="3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9" fontId="3" fillId="0" borderId="1" xfId="3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6" fillId="0" borderId="0" xfId="1" applyNumberFormat="1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485775</xdr:colOff>
      <xdr:row>1</xdr:row>
      <xdr:rowOff>200025</xdr:rowOff>
    </xdr:from>
    <xdr:ext cx="1600199" cy="1600199"/>
    <xdr:pic>
      <xdr:nvPicPr>
        <xdr:cNvPr id="3" name="Picture 2">
          <a:extLst>
            <a:ext uri="{FF2B5EF4-FFF2-40B4-BE49-F238E27FC236}">
              <a16:creationId xmlns:a16="http://schemas.microsoft.com/office/drawing/2014/main" id="{C253E660-22A2-4FCC-A839-3E316549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0" y="390525"/>
          <a:ext cx="1600199" cy="1600199"/>
        </a:xfrm>
        <a:prstGeom prst="rect">
          <a:avLst/>
        </a:prstGeom>
      </xdr:spPr>
    </xdr:pic>
    <xdr:clientData/>
  </xdr:oneCellAnchor>
  <xdr:twoCellAnchor>
    <xdr:from>
      <xdr:col>1</xdr:col>
      <xdr:colOff>1085850</xdr:colOff>
      <xdr:row>5</xdr:row>
      <xdr:rowOff>180975</xdr:rowOff>
    </xdr:from>
    <xdr:to>
      <xdr:col>2</xdr:col>
      <xdr:colOff>171450</xdr:colOff>
      <xdr:row>10</xdr:row>
      <xdr:rowOff>123825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C89CBBB-6371-91B5-5341-9971F34184D6}"/>
            </a:ext>
          </a:extLst>
        </xdr:cNvPr>
        <xdr:cNvSpPr/>
      </xdr:nvSpPr>
      <xdr:spPr>
        <a:xfrm>
          <a:off x="1409700" y="1190625"/>
          <a:ext cx="276225" cy="1047750"/>
        </a:xfrm>
        <a:prstGeom prst="rightBrace">
          <a:avLst>
            <a:gd name="adj1" fmla="val 8333"/>
            <a:gd name="adj2" fmla="val 51818"/>
          </a:avLst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1085850</xdr:colOff>
      <xdr:row>21</xdr:row>
      <xdr:rowOff>114300</xdr:rowOff>
    </xdr:from>
    <xdr:to>
      <xdr:col>2</xdr:col>
      <xdr:colOff>168275</xdr:colOff>
      <xdr:row>27</xdr:row>
      <xdr:rowOff>19050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62445D10-9E31-42FE-9490-650D3C41583A}"/>
            </a:ext>
          </a:extLst>
        </xdr:cNvPr>
        <xdr:cNvSpPr/>
      </xdr:nvSpPr>
      <xdr:spPr>
        <a:xfrm>
          <a:off x="1409700" y="2609850"/>
          <a:ext cx="273050" cy="1047750"/>
        </a:xfrm>
        <a:prstGeom prst="rightBrace">
          <a:avLst>
            <a:gd name="adj1" fmla="val 8333"/>
            <a:gd name="adj2" fmla="val 51818"/>
          </a:avLst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219076</xdr:colOff>
      <xdr:row>16</xdr:row>
      <xdr:rowOff>234951</xdr:rowOff>
    </xdr:from>
    <xdr:ext cx="2660650" cy="2660650"/>
    <xdr:pic>
      <xdr:nvPicPr>
        <xdr:cNvPr id="2" name="Picture 1">
          <a:extLst>
            <a:ext uri="{FF2B5EF4-FFF2-40B4-BE49-F238E27FC236}">
              <a16:creationId xmlns:a16="http://schemas.microsoft.com/office/drawing/2014/main" id="{4CD3954C-FF4C-48A5-918A-C3585925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1" y="3930651"/>
          <a:ext cx="2660650" cy="2660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1115483</xdr:colOff>
      <xdr:row>2</xdr:row>
      <xdr:rowOff>166283</xdr:rowOff>
    </xdr:from>
    <xdr:ext cx="1600199" cy="1600199"/>
    <xdr:pic>
      <xdr:nvPicPr>
        <xdr:cNvPr id="2" name="Picture 1">
          <a:extLst>
            <a:ext uri="{FF2B5EF4-FFF2-40B4-BE49-F238E27FC236}">
              <a16:creationId xmlns:a16="http://schemas.microsoft.com/office/drawing/2014/main" id="{B0FECE77-5CAF-4AF9-AC97-229B7FD7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5836" y="636930"/>
          <a:ext cx="1600199" cy="160019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B842-1AAF-4853-855D-637E73D93C3A}">
  <sheetPr codeName="Sheet1"/>
  <dimension ref="B1:S48"/>
  <sheetViews>
    <sheetView showGridLines="0" tabSelected="1" zoomScaleNormal="100" workbookViewId="0">
      <selection activeCell="D8" sqref="D8"/>
    </sheetView>
  </sheetViews>
  <sheetFormatPr defaultColWidth="9.1796875" defaultRowHeight="15" customHeight="1" x14ac:dyDescent="0.35"/>
  <cols>
    <col min="1" max="1" width="1.7265625" style="1" customWidth="1"/>
    <col min="2" max="2" width="17.1796875" style="1" customWidth="1"/>
    <col min="3" max="3" width="3.453125" style="1" customWidth="1"/>
    <col min="4" max="4" width="27.1796875" style="1" bestFit="1" customWidth="1"/>
    <col min="5" max="8" width="16" style="1" customWidth="1"/>
    <col min="9" max="9" width="2.7265625" style="1" customWidth="1"/>
    <col min="10" max="10" width="2.7265625" style="12" customWidth="1"/>
    <col min="11" max="12" width="20" style="1" customWidth="1"/>
    <col min="13" max="13" width="2" style="1" customWidth="1"/>
    <col min="14" max="15" width="20" style="1" customWidth="1"/>
    <col min="16" max="16" width="2.7265625" style="1" customWidth="1"/>
    <col min="17" max="17" width="2.7265625" style="12" customWidth="1"/>
    <col min="18" max="18" width="21.453125" style="1" customWidth="1"/>
    <col min="19" max="19" width="13.1796875" style="1" customWidth="1"/>
    <col min="20" max="21" width="13.54296875" style="1" customWidth="1"/>
    <col min="22" max="22" width="4.26953125" style="1" customWidth="1"/>
    <col min="23" max="23" width="15.453125" style="1" bestFit="1" customWidth="1"/>
    <col min="24" max="24" width="14" style="1" customWidth="1"/>
    <col min="25" max="25" width="4.26953125" style="1" customWidth="1"/>
    <col min="26" max="26" width="15.453125" style="1" bestFit="1" customWidth="1"/>
    <col min="27" max="27" width="14" style="1" customWidth="1"/>
    <col min="28" max="28" width="4.26953125" style="1" customWidth="1"/>
    <col min="29" max="29" width="17.7265625" style="1" bestFit="1" customWidth="1"/>
    <col min="30" max="30" width="14" style="1" customWidth="1"/>
    <col min="31" max="31" width="2.453125" style="1" customWidth="1"/>
    <col min="32" max="16384" width="9.1796875" style="1"/>
  </cols>
  <sheetData>
    <row r="1" spans="2:19" ht="15" customHeight="1" x14ac:dyDescent="0.3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19.5" thickBot="1" x14ac:dyDescent="0.4">
      <c r="B2" s="14" t="s">
        <v>30</v>
      </c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5" customHeight="1" x14ac:dyDescent="0.35">
      <c r="I3" s="2"/>
      <c r="J3" s="2"/>
      <c r="K3" s="2"/>
      <c r="L3" s="2"/>
      <c r="M3" s="2"/>
      <c r="N3" s="2"/>
      <c r="O3" s="2"/>
      <c r="P3" s="2"/>
      <c r="Q3" s="2"/>
      <c r="R3" s="2"/>
    </row>
    <row r="5" spans="2:19" ht="15" customHeight="1" x14ac:dyDescent="0.35">
      <c r="B5" s="5" t="s">
        <v>11</v>
      </c>
      <c r="C5" s="5"/>
      <c r="D5" s="5"/>
      <c r="E5" s="5"/>
      <c r="F5" s="6"/>
      <c r="G5" s="6"/>
      <c r="H5" s="6"/>
      <c r="I5" s="2"/>
      <c r="K5" s="5" t="s">
        <v>58</v>
      </c>
      <c r="L5" s="6"/>
      <c r="M5" s="6"/>
      <c r="N5" s="6"/>
      <c r="O5" s="6"/>
      <c r="P5" s="2"/>
      <c r="R5" s="5" t="s">
        <v>12</v>
      </c>
      <c r="S5" s="6"/>
    </row>
    <row r="6" spans="2:19" ht="15" customHeight="1" x14ac:dyDescent="0.35">
      <c r="B6" s="2"/>
      <c r="C6" s="2"/>
      <c r="D6" s="2"/>
      <c r="E6" s="2"/>
      <c r="F6" s="2"/>
      <c r="G6" s="2"/>
      <c r="H6" s="2"/>
      <c r="I6" s="2"/>
      <c r="K6" s="2"/>
      <c r="L6" s="2"/>
      <c r="M6" s="2"/>
      <c r="N6" s="2"/>
      <c r="P6" s="2"/>
      <c r="R6" s="2"/>
      <c r="S6" s="2"/>
    </row>
    <row r="7" spans="2:19" s="7" customFormat="1" ht="27" x14ac:dyDescent="0.35">
      <c r="B7" s="102" t="s">
        <v>93</v>
      </c>
      <c r="C7" s="18"/>
      <c r="D7" s="3" t="s">
        <v>67</v>
      </c>
      <c r="E7" s="3" t="s">
        <v>10</v>
      </c>
      <c r="F7" s="3" t="s">
        <v>72</v>
      </c>
      <c r="G7" s="3" t="s">
        <v>73</v>
      </c>
      <c r="H7" s="3" t="s">
        <v>9</v>
      </c>
      <c r="I7" s="4"/>
      <c r="J7" s="13"/>
      <c r="K7" s="5" t="s">
        <v>63</v>
      </c>
      <c r="L7" s="6"/>
      <c r="M7" s="4"/>
      <c r="N7" s="5" t="s">
        <v>64</v>
      </c>
      <c r="O7" s="6"/>
      <c r="P7" s="4"/>
      <c r="Q7" s="13"/>
      <c r="R7" s="5" t="s">
        <v>8</v>
      </c>
      <c r="S7" s="5"/>
    </row>
    <row r="8" spans="2:19" ht="15" customHeight="1" x14ac:dyDescent="0.35">
      <c r="B8" s="102"/>
      <c r="C8" s="18"/>
      <c r="D8" s="83" t="s">
        <v>68</v>
      </c>
      <c r="E8" s="83" t="s">
        <v>7</v>
      </c>
      <c r="F8" s="84">
        <v>4063</v>
      </c>
      <c r="G8" s="92">
        <f>_xlfn.XLOOKUP(E8,Mapping!A:A,Mapping!B:B,"",0,1)</f>
        <v>1</v>
      </c>
      <c r="H8" s="93">
        <f>+F8*G8</f>
        <v>4063</v>
      </c>
      <c r="I8" s="2"/>
      <c r="K8" s="101" t="s">
        <v>97</v>
      </c>
      <c r="L8" s="84"/>
      <c r="M8" s="2"/>
      <c r="N8" s="101" t="s">
        <v>109</v>
      </c>
      <c r="O8" s="84"/>
      <c r="P8" s="2"/>
      <c r="R8" s="10" t="s">
        <v>6</v>
      </c>
      <c r="S8" s="10">
        <f>IF(H15=0,H27,H15)</f>
        <v>4063</v>
      </c>
    </row>
    <row r="9" spans="2:19" ht="15" customHeight="1" x14ac:dyDescent="0.35">
      <c r="B9" s="102"/>
      <c r="C9" s="18"/>
      <c r="D9" s="83"/>
      <c r="E9" s="83"/>
      <c r="F9" s="84"/>
      <c r="G9" s="92"/>
      <c r="H9" s="93"/>
      <c r="I9" s="2"/>
      <c r="K9" s="101" t="s">
        <v>98</v>
      </c>
      <c r="L9" s="84"/>
      <c r="M9" s="2"/>
      <c r="N9" s="101" t="s">
        <v>112</v>
      </c>
      <c r="O9" s="84"/>
      <c r="P9" s="2"/>
      <c r="R9" s="2" t="s">
        <v>119</v>
      </c>
      <c r="S9" s="2">
        <f>-SUM(L:L)</f>
        <v>0</v>
      </c>
    </row>
    <row r="10" spans="2:19" ht="15" customHeight="1" x14ac:dyDescent="0.35">
      <c r="B10" s="102"/>
      <c r="C10" s="18"/>
      <c r="D10" s="83"/>
      <c r="E10" s="83"/>
      <c r="F10" s="84"/>
      <c r="G10" s="92"/>
      <c r="H10" s="93"/>
      <c r="I10" s="2"/>
      <c r="K10" s="101" t="s">
        <v>99</v>
      </c>
      <c r="L10" s="84"/>
      <c r="M10" s="2"/>
      <c r="N10" s="101" t="s">
        <v>113</v>
      </c>
      <c r="O10" s="84"/>
      <c r="P10" s="2"/>
      <c r="R10" s="11" t="s">
        <v>120</v>
      </c>
      <c r="S10" s="11">
        <f>-SUM(O:O)</f>
        <v>0</v>
      </c>
    </row>
    <row r="11" spans="2:19" ht="15" customHeight="1" x14ac:dyDescent="0.35">
      <c r="B11" s="102"/>
      <c r="C11" s="18"/>
      <c r="D11" s="83"/>
      <c r="E11" s="83"/>
      <c r="F11" s="84"/>
      <c r="G11" s="92"/>
      <c r="H11" s="93"/>
      <c r="I11" s="2"/>
      <c r="K11" s="101" t="s">
        <v>100</v>
      </c>
      <c r="L11" s="84"/>
      <c r="M11" s="2"/>
      <c r="N11" s="101" t="s">
        <v>1</v>
      </c>
      <c r="O11" s="84"/>
      <c r="P11" s="2"/>
      <c r="R11" s="2" t="s">
        <v>2</v>
      </c>
      <c r="S11" s="2">
        <f>SUM(S8:S10)</f>
        <v>4063</v>
      </c>
    </row>
    <row r="12" spans="2:19" ht="15" customHeight="1" x14ac:dyDescent="0.35">
      <c r="D12" s="83"/>
      <c r="E12" s="83"/>
      <c r="F12" s="84"/>
      <c r="G12" s="92"/>
      <c r="H12" s="93"/>
      <c r="I12" s="2"/>
      <c r="K12" s="101" t="s">
        <v>66</v>
      </c>
      <c r="L12" s="84"/>
      <c r="M12" s="2"/>
      <c r="N12" s="101" t="s">
        <v>0</v>
      </c>
      <c r="O12" s="96"/>
      <c r="P12" s="2"/>
    </row>
    <row r="13" spans="2:19" ht="15" customHeight="1" x14ac:dyDescent="0.35">
      <c r="D13" s="83"/>
      <c r="E13" s="83"/>
      <c r="F13" s="84"/>
      <c r="G13" s="92"/>
      <c r="H13" s="93"/>
      <c r="I13" s="2"/>
      <c r="K13" s="101" t="s">
        <v>101</v>
      </c>
      <c r="L13" s="84"/>
      <c r="M13" s="2"/>
      <c r="N13" s="101" t="s">
        <v>114</v>
      </c>
      <c r="O13" s="96"/>
      <c r="P13" s="2"/>
    </row>
    <row r="14" spans="2:19" ht="15" customHeight="1" x14ac:dyDescent="0.35">
      <c r="D14" s="83"/>
      <c r="E14" s="83"/>
      <c r="F14" s="84"/>
      <c r="G14" s="92"/>
      <c r="H14" s="93"/>
      <c r="I14" s="2"/>
      <c r="K14" s="101" t="s">
        <v>65</v>
      </c>
      <c r="L14" s="84"/>
      <c r="M14" s="2"/>
      <c r="N14" s="101" t="s">
        <v>115</v>
      </c>
      <c r="O14" s="96"/>
      <c r="P14" s="2"/>
    </row>
    <row r="15" spans="2:19" ht="15" customHeight="1" thickBot="1" x14ac:dyDescent="0.4">
      <c r="D15" s="87" t="s">
        <v>70</v>
      </c>
      <c r="E15" s="85"/>
      <c r="F15" s="85"/>
      <c r="G15" s="86"/>
      <c r="H15" s="88">
        <f>SUM(H8:H14)</f>
        <v>4063</v>
      </c>
      <c r="I15" s="2"/>
      <c r="K15" s="101" t="s">
        <v>102</v>
      </c>
      <c r="L15" s="84"/>
      <c r="M15" s="2"/>
      <c r="N15" s="101" t="s">
        <v>116</v>
      </c>
      <c r="O15" s="96"/>
      <c r="P15" s="2"/>
    </row>
    <row r="16" spans="2:19" ht="15" customHeight="1" thickTop="1" x14ac:dyDescent="0.35">
      <c r="G16" s="2"/>
      <c r="I16" s="2"/>
      <c r="K16" s="101" t="s">
        <v>103</v>
      </c>
      <c r="L16" s="84"/>
      <c r="M16" s="2"/>
      <c r="N16" s="101" t="s">
        <v>117</v>
      </c>
      <c r="O16" s="96"/>
      <c r="P16" s="2"/>
    </row>
    <row r="17" spans="2:18" ht="15" customHeight="1" x14ac:dyDescent="0.35">
      <c r="B17" s="25" t="s">
        <v>20</v>
      </c>
      <c r="G17" s="2"/>
      <c r="K17" s="101" t="s">
        <v>104</v>
      </c>
      <c r="L17" s="84"/>
      <c r="N17" s="101" t="s">
        <v>118</v>
      </c>
      <c r="O17" s="96"/>
    </row>
    <row r="18" spans="2:18" ht="15" customHeight="1" x14ac:dyDescent="0.35">
      <c r="B18" s="20" t="s">
        <v>22</v>
      </c>
      <c r="G18" s="2"/>
      <c r="H18" s="2"/>
      <c r="K18" s="101" t="s">
        <v>105</v>
      </c>
      <c r="L18" s="84"/>
      <c r="N18" s="101"/>
      <c r="O18" s="96"/>
    </row>
    <row r="19" spans="2:18" ht="15" customHeight="1" x14ac:dyDescent="0.35">
      <c r="B19" s="20" t="s">
        <v>23</v>
      </c>
      <c r="G19" s="2"/>
      <c r="H19" s="2"/>
      <c r="K19" s="101" t="s">
        <v>106</v>
      </c>
      <c r="L19" s="84"/>
      <c r="N19" s="101"/>
      <c r="O19" s="96"/>
    </row>
    <row r="20" spans="2:18" ht="15" customHeight="1" x14ac:dyDescent="0.35">
      <c r="B20" s="20" t="s">
        <v>17</v>
      </c>
      <c r="F20" s="8"/>
      <c r="G20" s="2"/>
      <c r="H20" s="2"/>
      <c r="K20" s="101" t="s">
        <v>107</v>
      </c>
      <c r="L20" s="83"/>
      <c r="N20" s="101"/>
      <c r="O20" s="96"/>
    </row>
    <row r="21" spans="2:18" ht="15" customHeight="1" x14ac:dyDescent="0.35">
      <c r="B21" s="20"/>
      <c r="F21" s="8"/>
      <c r="G21" s="2"/>
      <c r="H21" s="2"/>
      <c r="K21" s="101" t="s">
        <v>108</v>
      </c>
      <c r="L21" s="83"/>
      <c r="N21" s="101"/>
      <c r="O21" s="96"/>
    </row>
    <row r="22" spans="2:18" ht="15" customHeight="1" x14ac:dyDescent="0.35">
      <c r="E22" s="95" t="s">
        <v>68</v>
      </c>
      <c r="F22" s="95"/>
      <c r="G22" s="95"/>
      <c r="H22" s="97" t="s">
        <v>48</v>
      </c>
      <c r="K22" s="101" t="s">
        <v>110</v>
      </c>
      <c r="L22" s="83"/>
      <c r="N22" s="101"/>
      <c r="O22" s="96"/>
    </row>
    <row r="23" spans="2:18" ht="15" customHeight="1" x14ac:dyDescent="0.35">
      <c r="B23" s="102" t="s">
        <v>92</v>
      </c>
      <c r="C23" s="19"/>
      <c r="D23" s="2" t="s">
        <v>94</v>
      </c>
      <c r="E23" s="84">
        <v>75000</v>
      </c>
      <c r="F23" s="84"/>
      <c r="G23" s="84"/>
      <c r="H23" s="93">
        <f>SUM(E23:G23)</f>
        <v>75000</v>
      </c>
      <c r="K23" s="101" t="s">
        <v>111</v>
      </c>
      <c r="L23" s="83"/>
      <c r="N23" s="101"/>
      <c r="O23" s="96"/>
    </row>
    <row r="24" spans="2:18" ht="15" customHeight="1" x14ac:dyDescent="0.35">
      <c r="B24" s="102"/>
      <c r="C24" s="19"/>
      <c r="D24" s="11" t="s">
        <v>13</v>
      </c>
      <c r="E24" s="94">
        <v>0.35</v>
      </c>
      <c r="F24" s="94"/>
      <c r="G24" s="94"/>
      <c r="H24" s="98">
        <v>0.35</v>
      </c>
      <c r="K24" s="101"/>
      <c r="L24" s="83"/>
      <c r="N24" s="101"/>
      <c r="O24" s="96"/>
    </row>
    <row r="25" spans="2:18" ht="15" customHeight="1" x14ac:dyDescent="0.35">
      <c r="B25" s="102"/>
      <c r="C25" s="19"/>
      <c r="D25" s="1" t="s">
        <v>14</v>
      </c>
      <c r="E25" s="16">
        <f>+E23*(1-E24)</f>
        <v>48750</v>
      </c>
      <c r="F25" s="16">
        <f>+F23*(1-F24)</f>
        <v>0</v>
      </c>
      <c r="G25" s="16">
        <f>+G23*(1-G24)</f>
        <v>0</v>
      </c>
      <c r="H25" s="99">
        <f>+H23*(1-H24)</f>
        <v>48750</v>
      </c>
      <c r="K25" s="101"/>
      <c r="L25" s="83"/>
      <c r="N25" s="101"/>
      <c r="O25" s="96"/>
    </row>
    <row r="26" spans="2:18" ht="15" customHeight="1" x14ac:dyDescent="0.35">
      <c r="B26" s="102"/>
      <c r="C26" s="19"/>
      <c r="D26" s="11" t="s">
        <v>15</v>
      </c>
      <c r="E26" s="11">
        <v>12</v>
      </c>
      <c r="F26" s="11">
        <v>12</v>
      </c>
      <c r="G26" s="11">
        <v>12</v>
      </c>
      <c r="H26" s="100">
        <v>12</v>
      </c>
      <c r="K26" s="101"/>
      <c r="L26" s="83"/>
      <c r="N26" s="101"/>
      <c r="O26" s="96"/>
    </row>
    <row r="27" spans="2:18" ht="15" customHeight="1" x14ac:dyDescent="0.35">
      <c r="B27" s="102"/>
      <c r="C27" s="19"/>
      <c r="D27" s="1" t="s">
        <v>16</v>
      </c>
      <c r="E27" s="16">
        <f>+E25/E26</f>
        <v>4062.5</v>
      </c>
      <c r="F27" s="16">
        <f>+F25/F26</f>
        <v>0</v>
      </c>
      <c r="G27" s="16">
        <f>+G25/G26</f>
        <v>0</v>
      </c>
      <c r="H27" s="99">
        <f>+H25/H26</f>
        <v>4062.5</v>
      </c>
      <c r="K27" s="101"/>
      <c r="L27" s="83"/>
      <c r="N27" s="101"/>
      <c r="O27" s="96"/>
    </row>
    <row r="28" spans="2:18" ht="15" customHeight="1" x14ac:dyDescent="0.35">
      <c r="G28" s="2"/>
      <c r="H28" s="2"/>
      <c r="K28" s="101"/>
      <c r="L28" s="83"/>
      <c r="N28" s="101"/>
      <c r="O28" s="96"/>
    </row>
    <row r="29" spans="2:18" ht="15" customHeight="1" x14ac:dyDescent="0.35">
      <c r="G29" s="2"/>
      <c r="H29" s="2"/>
      <c r="N29" s="2"/>
    </row>
    <row r="30" spans="2:18" s="23" customFormat="1" ht="16.5" x14ac:dyDescent="0.35">
      <c r="B30" s="25" t="s">
        <v>20</v>
      </c>
      <c r="C30" s="17"/>
      <c r="D30" s="17"/>
      <c r="E30" s="1"/>
      <c r="F30" s="1"/>
      <c r="G30" s="2"/>
      <c r="H30" s="2"/>
      <c r="I30" s="1"/>
      <c r="J30" s="12"/>
      <c r="K30" s="25" t="s">
        <v>20</v>
      </c>
      <c r="L30" s="1"/>
      <c r="M30" s="1"/>
      <c r="N30" s="2"/>
      <c r="O30" s="1"/>
      <c r="P30" s="1"/>
      <c r="Q30" s="12"/>
      <c r="R30" s="25" t="s">
        <v>20</v>
      </c>
    </row>
    <row r="31" spans="2:18" s="24" customFormat="1" ht="15" customHeight="1" x14ac:dyDescent="0.35">
      <c r="B31" s="20" t="s">
        <v>24</v>
      </c>
      <c r="C31" s="20"/>
      <c r="D31" s="20"/>
      <c r="E31" s="20"/>
      <c r="F31" s="20"/>
      <c r="G31" s="21"/>
      <c r="H31" s="21"/>
      <c r="I31" s="20"/>
      <c r="J31" s="22"/>
      <c r="K31" s="20" t="s">
        <v>21</v>
      </c>
      <c r="L31" s="20"/>
      <c r="M31" s="20"/>
      <c r="N31" s="21"/>
      <c r="O31" s="20"/>
      <c r="P31" s="20"/>
      <c r="Q31" s="22"/>
      <c r="R31" s="20" t="s">
        <v>19</v>
      </c>
    </row>
    <row r="32" spans="2:18" s="24" customFormat="1" ht="15" customHeight="1" x14ac:dyDescent="0.35">
      <c r="B32" s="20" t="s">
        <v>95</v>
      </c>
      <c r="C32" s="20"/>
      <c r="D32" s="20"/>
      <c r="E32" s="20"/>
      <c r="F32" s="20"/>
      <c r="G32" s="21"/>
      <c r="H32" s="21"/>
      <c r="I32" s="20"/>
      <c r="J32" s="22"/>
      <c r="K32" s="20" t="s">
        <v>18</v>
      </c>
      <c r="L32" s="20"/>
      <c r="M32" s="20"/>
      <c r="N32" s="21"/>
      <c r="O32" s="20"/>
      <c r="P32" s="20"/>
      <c r="Q32" s="22"/>
      <c r="R32" s="20"/>
    </row>
    <row r="33" spans="2:18" s="24" customFormat="1" ht="15" customHeight="1" x14ac:dyDescent="0.35">
      <c r="B33" s="20" t="s">
        <v>96</v>
      </c>
      <c r="C33" s="20"/>
      <c r="D33" s="20"/>
      <c r="E33" s="20"/>
      <c r="F33" s="20"/>
      <c r="G33" s="21"/>
      <c r="H33" s="21"/>
      <c r="I33" s="20"/>
      <c r="J33" s="22"/>
      <c r="K33" s="20"/>
      <c r="L33" s="20"/>
      <c r="M33" s="20"/>
      <c r="N33" s="21"/>
      <c r="O33" s="20"/>
      <c r="P33" s="20"/>
      <c r="Q33" s="22"/>
      <c r="R33" s="20"/>
    </row>
    <row r="34" spans="2:18" s="20" customFormat="1" ht="15" customHeight="1" x14ac:dyDescent="0.35">
      <c r="B34" s="20" t="s">
        <v>17</v>
      </c>
      <c r="G34" s="21"/>
      <c r="H34" s="21"/>
      <c r="I34" s="21"/>
      <c r="J34" s="22"/>
      <c r="M34" s="21"/>
      <c r="N34" s="21"/>
      <c r="P34" s="21"/>
      <c r="Q34" s="22"/>
    </row>
    <row r="35" spans="2:18" s="20" customFormat="1" ht="15" customHeight="1" x14ac:dyDescent="0.35">
      <c r="G35" s="21"/>
      <c r="H35" s="21"/>
      <c r="I35" s="21"/>
      <c r="J35" s="22"/>
      <c r="K35" s="21"/>
      <c r="L35" s="21"/>
      <c r="M35" s="21"/>
      <c r="N35" s="21"/>
      <c r="P35" s="21"/>
      <c r="Q35" s="22"/>
    </row>
    <row r="36" spans="2:18" s="20" customFormat="1" ht="15" customHeight="1" x14ac:dyDescent="0.35">
      <c r="G36" s="21"/>
      <c r="H36" s="21"/>
      <c r="I36" s="21"/>
      <c r="J36" s="22"/>
      <c r="K36" s="21"/>
      <c r="L36" s="21"/>
      <c r="M36" s="21"/>
      <c r="N36" s="21"/>
      <c r="P36" s="21"/>
      <c r="Q36" s="22"/>
    </row>
    <row r="37" spans="2:18" s="20" customFormat="1" ht="15" customHeight="1" x14ac:dyDescent="0.35">
      <c r="G37" s="21"/>
      <c r="H37" s="21"/>
      <c r="I37" s="21"/>
      <c r="J37" s="22"/>
      <c r="K37" s="21"/>
      <c r="L37" s="21"/>
      <c r="M37" s="21"/>
      <c r="N37" s="21"/>
      <c r="P37" s="21"/>
      <c r="Q37" s="22"/>
    </row>
    <row r="38" spans="2:18" s="20" customFormat="1" ht="15" customHeight="1" x14ac:dyDescent="0.35">
      <c r="G38" s="21"/>
      <c r="H38" s="21"/>
      <c r="I38" s="21"/>
      <c r="J38" s="22"/>
      <c r="K38" s="21"/>
      <c r="L38" s="21"/>
      <c r="M38" s="21"/>
      <c r="N38" s="21"/>
      <c r="P38" s="21"/>
      <c r="Q38" s="22"/>
    </row>
    <row r="39" spans="2:18" s="20" customFormat="1" ht="15" customHeight="1" x14ac:dyDescent="0.35">
      <c r="G39" s="21"/>
      <c r="H39" s="21"/>
      <c r="I39" s="21"/>
      <c r="J39" s="22"/>
      <c r="K39" s="21"/>
      <c r="L39" s="21"/>
      <c r="M39" s="21"/>
      <c r="N39" s="21"/>
      <c r="P39" s="21"/>
      <c r="Q39" s="22"/>
    </row>
    <row r="40" spans="2:18" ht="15" customHeight="1" x14ac:dyDescent="0.35">
      <c r="G40" s="2"/>
      <c r="H40" s="2"/>
      <c r="I40" s="2"/>
      <c r="K40" s="2"/>
      <c r="L40" s="2"/>
      <c r="M40" s="2"/>
      <c r="N40" s="2"/>
      <c r="P40" s="2"/>
    </row>
    <row r="41" spans="2:18" ht="15" customHeight="1" x14ac:dyDescent="0.35">
      <c r="G41" s="2"/>
      <c r="H41" s="2"/>
      <c r="I41" s="2"/>
      <c r="K41" s="2"/>
      <c r="L41" s="2"/>
      <c r="M41" s="2"/>
      <c r="N41" s="2"/>
      <c r="P41" s="2"/>
    </row>
    <row r="42" spans="2:18" ht="15" customHeight="1" x14ac:dyDescent="0.35">
      <c r="G42" s="2"/>
      <c r="H42" s="2"/>
      <c r="I42" s="2"/>
      <c r="K42" s="2"/>
      <c r="L42" s="2"/>
      <c r="M42" s="2"/>
      <c r="N42" s="2"/>
      <c r="P42" s="2"/>
    </row>
    <row r="43" spans="2:18" ht="15" customHeight="1" x14ac:dyDescent="0.35">
      <c r="G43" s="2"/>
      <c r="H43" s="2"/>
      <c r="I43" s="2"/>
      <c r="K43" s="2"/>
      <c r="L43" s="2"/>
      <c r="M43" s="2"/>
      <c r="N43" s="2"/>
      <c r="P43" s="2"/>
    </row>
    <row r="44" spans="2:18" ht="15" customHeight="1" x14ac:dyDescent="0.35">
      <c r="G44" s="2"/>
      <c r="H44" s="2"/>
      <c r="I44" s="2"/>
      <c r="K44" s="2"/>
      <c r="L44" s="2"/>
      <c r="M44" s="2"/>
      <c r="N44" s="2"/>
      <c r="P44" s="2"/>
    </row>
    <row r="45" spans="2:18" ht="15" customHeight="1" x14ac:dyDescent="0.35">
      <c r="B45" s="2"/>
      <c r="C45" s="2"/>
      <c r="D45" s="2"/>
      <c r="E45" s="2"/>
      <c r="F45" s="2"/>
      <c r="G45" s="2"/>
      <c r="H45" s="2"/>
      <c r="I45" s="2"/>
      <c r="K45" s="2"/>
      <c r="L45" s="2"/>
      <c r="M45" s="2"/>
      <c r="N45" s="2"/>
      <c r="P45" s="2"/>
    </row>
    <row r="46" spans="2:18" ht="15" customHeight="1" x14ac:dyDescent="0.35">
      <c r="B46" s="2"/>
      <c r="C46" s="2"/>
      <c r="D46" s="2"/>
      <c r="E46" s="2"/>
      <c r="F46" s="2"/>
      <c r="G46" s="2"/>
      <c r="H46" s="2"/>
      <c r="I46" s="2"/>
      <c r="K46" s="2"/>
      <c r="L46" s="2"/>
      <c r="M46" s="2"/>
      <c r="N46" s="2"/>
      <c r="P46" s="2"/>
    </row>
    <row r="47" spans="2:18" ht="15" customHeight="1" x14ac:dyDescent="0.35">
      <c r="B47" s="2"/>
      <c r="C47" s="2"/>
      <c r="D47" s="2"/>
      <c r="E47" s="2"/>
      <c r="F47" s="2"/>
      <c r="G47" s="2"/>
      <c r="H47" s="2"/>
      <c r="I47" s="2"/>
      <c r="K47" s="2"/>
      <c r="L47" s="2"/>
      <c r="M47" s="2"/>
      <c r="N47" s="2"/>
      <c r="P47" s="2"/>
    </row>
    <row r="48" spans="2:18" ht="15" customHeight="1" x14ac:dyDescent="0.35">
      <c r="G48" s="2"/>
      <c r="H48" s="2"/>
      <c r="I48" s="2"/>
      <c r="K48" s="2"/>
      <c r="L48" s="2"/>
      <c r="M48" s="2"/>
      <c r="N48" s="2"/>
      <c r="P48" s="2"/>
    </row>
  </sheetData>
  <mergeCells count="2">
    <mergeCell ref="B7:B11"/>
    <mergeCell ref="B23:B27"/>
  </mergeCells>
  <conditionalFormatting sqref="S11">
    <cfRule type="cellIs" dxfId="13" priority="1" operator="greaterThan">
      <formula>0</formula>
    </cfRule>
    <cfRule type="cellIs" dxfId="12" priority="2" operator="lessThan">
      <formula>0</formula>
    </cfRule>
  </conditionalFormatting>
  <pageMargins left="0.7" right="0.7" top="0.75" bottom="0.75" header="0.3" footer="0.3"/>
  <pageSetup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528296-BA11-4B37-AFB0-7E3DD2A16F15}">
          <x14:formula1>
            <xm:f>Mapping!$A:$A</xm:f>
          </x14:formula1>
          <xm:sqref>E8:E14</xm:sqref>
        </x14:dataValidation>
        <x14:dataValidation type="list" allowBlank="1" showInputMessage="1" showErrorMessage="1" xr:uid="{495A8092-A3D9-4C34-8671-6AAFD8EB86E9}">
          <x14:formula1>
            <xm:f>Mapping!$D:$D</xm:f>
          </x14:formula1>
          <xm:sqref>D8:D14 E22:G22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3D13-45E6-434F-97B7-9654E8E47B4D}">
  <sheetPr codeName="Sheet2"/>
  <dimension ref="B1:H34"/>
  <sheetViews>
    <sheetView showGridLines="0" zoomScale="85" zoomScaleNormal="85" workbookViewId="0">
      <selection activeCell="C20" sqref="C20"/>
    </sheetView>
  </sheetViews>
  <sheetFormatPr defaultColWidth="9.1796875" defaultRowHeight="14.5" x14ac:dyDescent="0.35"/>
  <cols>
    <col min="1" max="1" width="2.81640625" style="28" customWidth="1"/>
    <col min="2" max="2" width="2.26953125" style="28" customWidth="1"/>
    <col min="3" max="3" width="28.54296875" style="26" customWidth="1"/>
    <col min="4" max="4" width="17.453125" style="26" bestFit="1" customWidth="1"/>
    <col min="5" max="6" width="14.81640625" style="26" customWidth="1"/>
    <col min="7" max="7" width="2.26953125" style="26" customWidth="1"/>
    <col min="8" max="8" width="30.7265625" style="28" customWidth="1"/>
    <col min="9" max="9" width="4.26953125" style="28" customWidth="1"/>
    <col min="10" max="10" width="15.453125" style="28" bestFit="1" customWidth="1"/>
    <col min="11" max="11" width="14" style="28" customWidth="1"/>
    <col min="12" max="12" width="4.26953125" style="28" customWidth="1"/>
    <col min="13" max="13" width="17.7265625" style="28" bestFit="1" customWidth="1"/>
    <col min="14" max="14" width="14" style="28" customWidth="1"/>
    <col min="15" max="15" width="2.453125" style="28" customWidth="1"/>
    <col min="16" max="16384" width="9.1796875" style="28"/>
  </cols>
  <sheetData>
    <row r="1" spans="2:8" x14ac:dyDescent="0.35">
      <c r="C1" s="28"/>
      <c r="D1" s="28"/>
      <c r="E1" s="28"/>
      <c r="F1" s="29"/>
      <c r="G1" s="29"/>
    </row>
    <row r="2" spans="2:8" ht="19.5" thickBot="1" x14ac:dyDescent="0.4">
      <c r="C2" s="14" t="s">
        <v>61</v>
      </c>
      <c r="D2" s="30"/>
      <c r="E2" s="31"/>
      <c r="F2" s="31"/>
      <c r="G2" s="31"/>
      <c r="H2" s="31"/>
    </row>
    <row r="3" spans="2:8" ht="20.149999999999999" customHeight="1" x14ac:dyDescent="0.35">
      <c r="C3" s="29"/>
      <c r="D3" s="29"/>
      <c r="E3" s="29"/>
      <c r="F3" s="28"/>
    </row>
    <row r="4" spans="2:8" ht="20.149999999999999" customHeight="1" x14ac:dyDescent="0.35">
      <c r="C4" s="32" t="s">
        <v>27</v>
      </c>
      <c r="D4" s="32"/>
      <c r="E4" s="33">
        <f>IF('(1) Baseline'!$H$8=0,'(1) Baseline'!$E$27,'(1) Baseline'!$H$8)</f>
        <v>4063</v>
      </c>
      <c r="F4" s="28"/>
    </row>
    <row r="5" spans="2:8" ht="20.149999999999999" customHeight="1" thickBot="1" x14ac:dyDescent="0.4">
      <c r="C5" s="29"/>
      <c r="D5" s="29"/>
      <c r="E5" s="28"/>
      <c r="F5" s="28"/>
    </row>
    <row r="6" spans="2:8" ht="20.149999999999999" customHeight="1" thickBot="1" x14ac:dyDescent="0.4">
      <c r="C6" s="44" t="s">
        <v>31</v>
      </c>
      <c r="D6" s="61">
        <f>E6*E4</f>
        <v>406.3</v>
      </c>
      <c r="E6" s="62">
        <v>0.1</v>
      </c>
      <c r="F6" s="28"/>
    </row>
    <row r="7" spans="2:8" ht="20.149999999999999" customHeight="1" x14ac:dyDescent="0.35">
      <c r="C7" s="29"/>
      <c r="D7" s="56"/>
      <c r="E7" s="56"/>
      <c r="F7" s="56"/>
    </row>
    <row r="8" spans="2:8" ht="20.149999999999999" customHeight="1" x14ac:dyDescent="0.35">
      <c r="C8" s="29"/>
      <c r="D8" s="56"/>
      <c r="E8" s="56"/>
      <c r="F8" s="56"/>
    </row>
    <row r="9" spans="2:8" ht="20.149999999999999" customHeight="1" thickBot="1" x14ac:dyDescent="0.4">
      <c r="C9" s="14" t="s">
        <v>47</v>
      </c>
      <c r="D9" s="57"/>
      <c r="E9" s="57"/>
      <c r="F9" s="57"/>
      <c r="G9" s="55"/>
      <c r="H9" s="31"/>
    </row>
    <row r="10" spans="2:8" customFormat="1" ht="20.149999999999999" customHeight="1" thickBot="1" x14ac:dyDescent="0.4"/>
    <row r="11" spans="2:8" ht="20.149999999999999" customHeight="1" thickBot="1" x14ac:dyDescent="0.4">
      <c r="C11" s="44" t="s">
        <v>25</v>
      </c>
      <c r="D11" s="63">
        <f>+E11*E4</f>
        <v>223.465</v>
      </c>
      <c r="E11" s="64">
        <v>5.5E-2</v>
      </c>
      <c r="F11" s="28"/>
    </row>
    <row r="12" spans="2:8" ht="20.149999999999999" customHeight="1" x14ac:dyDescent="0.35">
      <c r="C12" s="58" t="s">
        <v>32</v>
      </c>
      <c r="D12" s="59" t="s">
        <v>33</v>
      </c>
      <c r="E12" s="60">
        <f>1-D19</f>
        <v>0.84499999999999997</v>
      </c>
      <c r="F12" s="28"/>
    </row>
    <row r="13" spans="2:8" ht="20.149999999999999" customHeight="1" thickBot="1" x14ac:dyDescent="0.4">
      <c r="C13" s="58"/>
      <c r="D13" s="59"/>
      <c r="E13" s="60"/>
      <c r="F13" s="28"/>
    </row>
    <row r="14" spans="2:8" ht="20.149999999999999" customHeight="1" x14ac:dyDescent="0.35">
      <c r="B14" s="71"/>
      <c r="C14" s="72"/>
      <c r="D14" s="72"/>
      <c r="E14" s="72"/>
      <c r="F14" s="72"/>
      <c r="G14" s="80"/>
    </row>
    <row r="15" spans="2:8" s="35" customFormat="1" x14ac:dyDescent="0.35">
      <c r="B15" s="81"/>
      <c r="C15" s="34" t="s">
        <v>34</v>
      </c>
      <c r="D15" s="34" t="s">
        <v>26</v>
      </c>
      <c r="E15" s="34" t="s">
        <v>35</v>
      </c>
      <c r="F15" s="34" t="s">
        <v>36</v>
      </c>
      <c r="G15" s="73"/>
    </row>
    <row r="16" spans="2:8" ht="20.149999999999999" customHeight="1" x14ac:dyDescent="0.35">
      <c r="B16" s="51"/>
      <c r="C16" s="29" t="s">
        <v>121</v>
      </c>
      <c r="D16" s="74">
        <f>E16/E4</f>
        <v>0</v>
      </c>
      <c r="E16" s="75">
        <f>SUM('(1) Baseline'!$L:$L,'(1) Baseline'!$O:$O)</f>
        <v>0</v>
      </c>
      <c r="F16" s="75">
        <f>E16*12</f>
        <v>0</v>
      </c>
      <c r="G16" s="73"/>
    </row>
    <row r="17" spans="2:7" ht="20.149999999999999" customHeight="1" x14ac:dyDescent="0.35">
      <c r="B17" s="51"/>
      <c r="C17" s="76" t="s">
        <v>49</v>
      </c>
      <c r="D17" s="77">
        <f>E17/E4</f>
        <v>5.5E-2</v>
      </c>
      <c r="E17" s="78">
        <f>D11</f>
        <v>223.465</v>
      </c>
      <c r="F17" s="78">
        <f>E17*12</f>
        <v>2681.58</v>
      </c>
      <c r="G17" s="73"/>
    </row>
    <row r="18" spans="2:7" ht="20.149999999999999" customHeight="1" x14ac:dyDescent="0.35">
      <c r="B18" s="51"/>
      <c r="C18" s="36" t="s">
        <v>50</v>
      </c>
      <c r="D18" s="37">
        <f>E18/E4</f>
        <v>0.1</v>
      </c>
      <c r="E18" s="38">
        <f>D6</f>
        <v>406.3</v>
      </c>
      <c r="F18" s="38">
        <f>E18*12</f>
        <v>4875.6000000000004</v>
      </c>
      <c r="G18" s="73"/>
    </row>
    <row r="19" spans="2:7" ht="20.149999999999999" customHeight="1" x14ac:dyDescent="0.35">
      <c r="B19" s="51"/>
      <c r="C19" s="39"/>
      <c r="D19" s="40">
        <f>SUM(D16:D18)</f>
        <v>0.155</v>
      </c>
      <c r="E19" s="41">
        <f>SUM(E16:E18)</f>
        <v>629.76499999999999</v>
      </c>
      <c r="F19" s="41">
        <f>SUM(F16:F18)</f>
        <v>7557.18</v>
      </c>
      <c r="G19" s="73"/>
    </row>
    <row r="20" spans="2:7" ht="20.149999999999999" customHeight="1" thickBot="1" x14ac:dyDescent="0.4">
      <c r="B20" s="82"/>
      <c r="C20" s="55"/>
      <c r="D20" s="55"/>
      <c r="E20" s="55"/>
      <c r="F20" s="55"/>
      <c r="G20" s="79"/>
    </row>
    <row r="21" spans="2:7" ht="20.149999999999999" customHeight="1" x14ac:dyDescent="0.35">
      <c r="B21" s="29"/>
    </row>
    <row r="22" spans="2:7" ht="20.149999999999999" customHeight="1" x14ac:dyDescent="0.35">
      <c r="C22" s="27" t="s">
        <v>29</v>
      </c>
      <c r="D22" s="28"/>
      <c r="E22" s="45">
        <f>E4-E19</f>
        <v>3433.2350000000001</v>
      </c>
    </row>
    <row r="23" spans="2:7" ht="20.149999999999999" customHeight="1" x14ac:dyDescent="0.35"/>
    <row r="24" spans="2:7" ht="20.149999999999999" customHeight="1" x14ac:dyDescent="0.35"/>
    <row r="25" spans="2:7" ht="20.149999999999999" customHeight="1" x14ac:dyDescent="0.35"/>
    <row r="26" spans="2:7" ht="20.149999999999999" customHeight="1" x14ac:dyDescent="0.35"/>
    <row r="27" spans="2:7" ht="20.149999999999999" customHeight="1" x14ac:dyDescent="0.35"/>
    <row r="32" spans="2:7" s="43" customFormat="1" x14ac:dyDescent="0.35">
      <c r="B32" s="28"/>
      <c r="C32" s="26"/>
      <c r="D32" s="26"/>
      <c r="E32" s="26"/>
      <c r="F32" s="26"/>
      <c r="G32" s="26"/>
    </row>
    <row r="33" spans="2:7" s="43" customFormat="1" x14ac:dyDescent="0.35">
      <c r="B33" s="28"/>
      <c r="C33" s="26"/>
      <c r="D33" s="26"/>
      <c r="E33" s="26"/>
      <c r="F33" s="26"/>
      <c r="G33" s="26"/>
    </row>
    <row r="34" spans="2:7" s="43" customFormat="1" x14ac:dyDescent="0.35">
      <c r="C34" s="26"/>
      <c r="D34" s="26"/>
      <c r="E34" s="26"/>
      <c r="F34" s="26"/>
      <c r="G34" s="26"/>
    </row>
  </sheetData>
  <conditionalFormatting sqref="D19">
    <cfRule type="cellIs" dxfId="11" priority="3" operator="greaterThan">
      <formula>1</formula>
    </cfRule>
  </conditionalFormatting>
  <conditionalFormatting sqref="E22">
    <cfRule type="cellIs" dxfId="10" priority="4" operator="greaterThan">
      <formula>0</formula>
    </cfRule>
    <cfRule type="cellIs" dxfId="9" priority="5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DC62-0310-44CE-978C-9B9F6E412601}">
  <sheetPr codeName="Sheet3"/>
  <dimension ref="A1:K113"/>
  <sheetViews>
    <sheetView showGridLines="0" zoomScale="85" zoomScaleNormal="85" workbookViewId="0">
      <selection activeCell="C17" sqref="C17"/>
    </sheetView>
  </sheetViews>
  <sheetFormatPr defaultColWidth="9.1796875" defaultRowHeight="17.149999999999999" customHeight="1" x14ac:dyDescent="0.35"/>
  <cols>
    <col min="1" max="1" width="2.81640625" style="28" customWidth="1"/>
    <col min="2" max="2" width="1.7265625" style="28" customWidth="1"/>
    <col min="3" max="3" width="30.26953125" style="26" customWidth="1"/>
    <col min="4" max="4" width="17.453125" style="26" bestFit="1" customWidth="1"/>
    <col min="5" max="6" width="14.81640625" style="26" customWidth="1"/>
    <col min="7" max="7" width="2.453125" style="26" customWidth="1"/>
    <col min="8" max="8" width="26.1796875" style="26" customWidth="1"/>
    <col min="9" max="9" width="17.453125" style="26" bestFit="1" customWidth="1"/>
    <col min="10" max="11" width="14.81640625" style="26" customWidth="1"/>
    <col min="12" max="12" width="4.26953125" style="28" customWidth="1"/>
    <col min="13" max="13" width="17.7265625" style="28" bestFit="1" customWidth="1"/>
    <col min="14" max="14" width="14" style="28" customWidth="1"/>
    <col min="15" max="15" width="2.453125" style="28" customWidth="1"/>
    <col min="16" max="16384" width="9.1796875" style="28"/>
  </cols>
  <sheetData>
    <row r="1" spans="1:11" ht="17.149999999999999" customHeight="1" x14ac:dyDescent="0.35">
      <c r="C1" s="28"/>
      <c r="D1" s="28"/>
      <c r="E1" s="28"/>
      <c r="F1" s="29"/>
      <c r="G1" s="29"/>
      <c r="H1" s="28"/>
      <c r="I1" s="28"/>
      <c r="J1" s="28"/>
      <c r="K1" s="29"/>
    </row>
    <row r="2" spans="1:11" ht="19.5" thickBot="1" x14ac:dyDescent="0.4">
      <c r="C2" s="14" t="s">
        <v>37</v>
      </c>
      <c r="D2" s="30"/>
      <c r="E2" s="31"/>
      <c r="F2" s="31"/>
      <c r="G2" s="31"/>
      <c r="H2" s="14"/>
      <c r="I2" s="30"/>
      <c r="J2" s="31"/>
      <c r="K2" s="31"/>
    </row>
    <row r="3" spans="1:11" ht="17.149999999999999" customHeight="1" thickBot="1" x14ac:dyDescent="0.4">
      <c r="C3" s="28"/>
      <c r="D3" s="28"/>
      <c r="E3" s="28"/>
      <c r="F3" s="28"/>
      <c r="G3" s="28"/>
      <c r="H3" s="28"/>
      <c r="I3" s="28"/>
      <c r="J3" s="28"/>
      <c r="K3" s="28"/>
    </row>
    <row r="4" spans="1:11" ht="17.149999999999999" customHeight="1" x14ac:dyDescent="0.35">
      <c r="C4" s="48" t="s">
        <v>59</v>
      </c>
      <c r="D4" s="49" t="s">
        <v>54</v>
      </c>
      <c r="E4" s="49" t="s">
        <v>43</v>
      </c>
      <c r="F4" s="50" t="s">
        <v>44</v>
      </c>
      <c r="G4" s="28"/>
      <c r="H4" s="48" t="s">
        <v>60</v>
      </c>
      <c r="I4" s="49" t="s">
        <v>38</v>
      </c>
      <c r="J4" s="49" t="s">
        <v>43</v>
      </c>
      <c r="K4" s="50" t="s">
        <v>44</v>
      </c>
    </row>
    <row r="5" spans="1:11" ht="17.149999999999999" customHeight="1" x14ac:dyDescent="0.35">
      <c r="C5" s="51" t="s">
        <v>51</v>
      </c>
      <c r="D5" s="52">
        <v>0</v>
      </c>
      <c r="E5" s="29">
        <v>0</v>
      </c>
      <c r="F5" s="53">
        <f>E5-D5</f>
        <v>0</v>
      </c>
      <c r="G5" s="28"/>
      <c r="H5" s="51" t="s">
        <v>41</v>
      </c>
      <c r="I5" s="52">
        <v>0</v>
      </c>
      <c r="J5" s="29">
        <v>0</v>
      </c>
      <c r="K5" s="53">
        <f>J5-I5</f>
        <v>0</v>
      </c>
    </row>
    <row r="6" spans="1:11" ht="17.149999999999999" customHeight="1" x14ac:dyDescent="0.35">
      <c r="C6" s="51" t="s">
        <v>52</v>
      </c>
      <c r="D6" s="52">
        <v>0</v>
      </c>
      <c r="E6" s="29">
        <v>0</v>
      </c>
      <c r="F6" s="53">
        <f>E6-D6</f>
        <v>0</v>
      </c>
      <c r="G6" s="28"/>
      <c r="H6" s="51" t="s">
        <v>46</v>
      </c>
      <c r="I6" s="52">
        <v>0</v>
      </c>
      <c r="J6" s="29">
        <v>0</v>
      </c>
      <c r="K6" s="53">
        <f>J6-I6</f>
        <v>0</v>
      </c>
    </row>
    <row r="7" spans="1:11" ht="17.149999999999999" customHeight="1" x14ac:dyDescent="0.35">
      <c r="C7" s="51" t="s">
        <v>62</v>
      </c>
      <c r="D7" s="52">
        <v>0</v>
      </c>
      <c r="E7" s="29">
        <v>0</v>
      </c>
      <c r="F7" s="53">
        <f t="shared" ref="F7:F10" si="0">E7-D7</f>
        <v>0</v>
      </c>
      <c r="G7" s="28"/>
      <c r="H7" s="51" t="s">
        <v>42</v>
      </c>
      <c r="I7" s="52">
        <v>0</v>
      </c>
      <c r="J7" s="29">
        <v>0</v>
      </c>
      <c r="K7" s="53">
        <f>J7-I7</f>
        <v>0</v>
      </c>
    </row>
    <row r="8" spans="1:11" ht="17.149999999999999" customHeight="1" x14ac:dyDescent="0.35">
      <c r="C8" s="51" t="s">
        <v>56</v>
      </c>
      <c r="D8" s="52">
        <v>0</v>
      </c>
      <c r="E8" s="29">
        <v>0</v>
      </c>
      <c r="F8" s="53">
        <f t="shared" si="0"/>
        <v>0</v>
      </c>
      <c r="G8" s="28"/>
      <c r="H8" s="51" t="s">
        <v>53</v>
      </c>
      <c r="I8" s="52">
        <v>0</v>
      </c>
      <c r="J8" s="29">
        <v>0</v>
      </c>
      <c r="K8" s="53">
        <f t="shared" ref="K8:K11" si="1">J8-I8</f>
        <v>0</v>
      </c>
    </row>
    <row r="9" spans="1:11" ht="17.149999999999999" customHeight="1" x14ac:dyDescent="0.35">
      <c r="C9" s="51" t="s">
        <v>57</v>
      </c>
      <c r="D9" s="52">
        <v>0</v>
      </c>
      <c r="E9" s="29">
        <v>0</v>
      </c>
      <c r="F9" s="53">
        <f t="shared" si="0"/>
        <v>0</v>
      </c>
      <c r="G9" s="28"/>
      <c r="H9" s="51" t="s">
        <v>53</v>
      </c>
      <c r="I9" s="52">
        <v>0</v>
      </c>
      <c r="J9" s="29"/>
      <c r="K9" s="53">
        <f t="shared" si="1"/>
        <v>0</v>
      </c>
    </row>
    <row r="10" spans="1:11" ht="17.149999999999999" customHeight="1" thickBot="1" x14ac:dyDescent="0.4">
      <c r="C10" s="51" t="s">
        <v>53</v>
      </c>
      <c r="D10" s="52">
        <v>0</v>
      </c>
      <c r="E10" s="29">
        <v>0</v>
      </c>
      <c r="F10" s="53">
        <f t="shared" si="0"/>
        <v>0</v>
      </c>
      <c r="G10" s="28"/>
      <c r="H10" s="51" t="s">
        <v>53</v>
      </c>
      <c r="I10" s="52">
        <v>0</v>
      </c>
      <c r="J10" s="29"/>
      <c r="K10" s="53">
        <f t="shared" si="1"/>
        <v>0</v>
      </c>
    </row>
    <row r="11" spans="1:11" ht="17.149999999999999" customHeight="1" thickBot="1" x14ac:dyDescent="0.4">
      <c r="C11" s="65" t="s">
        <v>55</v>
      </c>
      <c r="D11" s="66">
        <f>'(2 &amp; 3) Buckets'!F18</f>
        <v>4875.6000000000004</v>
      </c>
      <c r="E11" s="67">
        <f>SUM(E5:E10)</f>
        <v>0</v>
      </c>
      <c r="F11" s="69">
        <f>E11-D11</f>
        <v>-4875.6000000000004</v>
      </c>
      <c r="G11" s="28"/>
      <c r="H11" s="65" t="s">
        <v>48</v>
      </c>
      <c r="I11" s="66">
        <f>SUM(I5:I10)</f>
        <v>0</v>
      </c>
      <c r="J11" s="67">
        <f t="shared" ref="J11" si="2">SUM(J5:J10)</f>
        <v>0</v>
      </c>
      <c r="K11" s="69">
        <f t="shared" si="1"/>
        <v>0</v>
      </c>
    </row>
    <row r="12" spans="1:11" ht="17.149999999999999" customHeight="1" x14ac:dyDescent="0.35">
      <c r="A12" s="47"/>
      <c r="C12" s="70" t="s">
        <v>28</v>
      </c>
      <c r="D12" s="70">
        <f>D11-SUM(D5:D10)</f>
        <v>4875.6000000000004</v>
      </c>
      <c r="E12" s="46"/>
      <c r="F12" s="46"/>
      <c r="G12" s="28"/>
      <c r="H12" s="28"/>
      <c r="I12" s="28"/>
      <c r="J12" s="28"/>
      <c r="K12" s="28"/>
    </row>
    <row r="13" spans="1:11" ht="17.149999999999999" customHeight="1" x14ac:dyDescent="0.35">
      <c r="A13" s="47"/>
      <c r="C13" s="28"/>
      <c r="D13" s="46"/>
      <c r="E13" s="46"/>
      <c r="F13" s="46"/>
      <c r="G13" s="28"/>
      <c r="H13" s="28"/>
      <c r="I13" s="28"/>
      <c r="J13" s="28"/>
      <c r="K13" s="28"/>
    </row>
    <row r="14" spans="1:11" ht="17.149999999999999" customHeight="1" thickBot="1" x14ac:dyDescent="0.4">
      <c r="C14" s="14" t="s">
        <v>45</v>
      </c>
      <c r="D14" s="30"/>
      <c r="E14" s="31"/>
      <c r="F14" s="31"/>
      <c r="G14" s="31"/>
      <c r="H14" s="14"/>
      <c r="I14" s="30"/>
      <c r="J14" s="31"/>
      <c r="K14" s="31"/>
    </row>
    <row r="15" spans="1:11" ht="17.149999999999999" customHeight="1" thickBot="1" x14ac:dyDescent="0.4"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17.149999999999999" customHeight="1" x14ac:dyDescent="0.35">
      <c r="C16" s="48" t="s">
        <v>119</v>
      </c>
      <c r="D16" s="49" t="s">
        <v>38</v>
      </c>
      <c r="E16" s="49" t="s">
        <v>39</v>
      </c>
      <c r="F16" s="49" t="s">
        <v>40</v>
      </c>
      <c r="G16" s="54"/>
      <c r="H16" s="49" t="s">
        <v>120</v>
      </c>
      <c r="I16" s="49" t="s">
        <v>38</v>
      </c>
      <c r="J16" s="49" t="s">
        <v>39</v>
      </c>
      <c r="K16" s="50" t="s">
        <v>40</v>
      </c>
    </row>
    <row r="17" spans="3:11" ht="17.149999999999999" customHeight="1" x14ac:dyDescent="0.35">
      <c r="C17" s="51" t="str">
        <f>IF('(1) Baseline'!K8="","",'(1) Baseline'!K8)</f>
        <v>Mortgage/Rent</v>
      </c>
      <c r="D17" s="52">
        <f>_xlfn.XLOOKUP(C17,'(1) Baseline'!K:K,'(1) Baseline'!L:L,0,0,1)</f>
        <v>0</v>
      </c>
      <c r="E17" s="29">
        <v>0</v>
      </c>
      <c r="F17" s="29">
        <f>D17-E17</f>
        <v>0</v>
      </c>
      <c r="H17" s="29" t="str">
        <f>IF('(1) Baseline'!N8="","",'(1) Baseline'!N8)</f>
        <v>Subscriptions</v>
      </c>
      <c r="I17" s="52">
        <f>_xlfn.XLOOKUP(H17,'(1) Baseline'!N:N,'(1) Baseline'!O:O,0,0,1)</f>
        <v>0</v>
      </c>
      <c r="J17" s="29">
        <v>0</v>
      </c>
      <c r="K17" s="53">
        <f>I17-J17</f>
        <v>0</v>
      </c>
    </row>
    <row r="18" spans="3:11" ht="17.149999999999999" customHeight="1" x14ac:dyDescent="0.35">
      <c r="C18" s="51" t="str">
        <f>IF('(1) Baseline'!K9="","",'(1) Baseline'!K9)</f>
        <v>Utilities - Gas</v>
      </c>
      <c r="D18" s="52">
        <f>_xlfn.XLOOKUP(C18,'(1) Baseline'!K:K,'(1) Baseline'!L:L,0,0,1)</f>
        <v>0</v>
      </c>
      <c r="E18" s="29">
        <v>0</v>
      </c>
      <c r="F18" s="29">
        <f t="shared" ref="F18:F37" si="3">D18-E18</f>
        <v>0</v>
      </c>
      <c r="H18" s="29" t="str">
        <f>IF('(1) Baseline'!N9="","",'(1) Baseline'!N9)</f>
        <v>Restaurants</v>
      </c>
      <c r="I18" s="52">
        <f>_xlfn.XLOOKUP(H18,'(1) Baseline'!N:N,'(1) Baseline'!O:O,0,0,1)</f>
        <v>0</v>
      </c>
      <c r="J18" s="29">
        <v>0</v>
      </c>
      <c r="K18" s="53">
        <f t="shared" ref="K18:K37" si="4">I18-J18</f>
        <v>0</v>
      </c>
    </row>
    <row r="19" spans="3:11" ht="17.149999999999999" customHeight="1" x14ac:dyDescent="0.35">
      <c r="C19" s="51" t="str">
        <f>IF('(1) Baseline'!K10="","",'(1) Baseline'!K10)</f>
        <v>Utilities - Electric</v>
      </c>
      <c r="D19" s="52">
        <f>_xlfn.XLOOKUP(C19,'(1) Baseline'!K:K,'(1) Baseline'!L:L,0,0,1)</f>
        <v>0</v>
      </c>
      <c r="E19" s="29">
        <v>0</v>
      </c>
      <c r="F19" s="29">
        <f t="shared" si="3"/>
        <v>0</v>
      </c>
      <c r="H19" s="29" t="str">
        <f>IF('(1) Baseline'!N10="","",'(1) Baseline'!N10)</f>
        <v>Bar / Drinks</v>
      </c>
      <c r="I19" s="52">
        <f>_xlfn.XLOOKUP(H19,'(1) Baseline'!N:N,'(1) Baseline'!O:O,0,0,1)</f>
        <v>0</v>
      </c>
      <c r="J19" s="29">
        <v>0</v>
      </c>
      <c r="K19" s="53">
        <f t="shared" si="4"/>
        <v>0</v>
      </c>
    </row>
    <row r="20" spans="3:11" ht="17.149999999999999" customHeight="1" x14ac:dyDescent="0.35">
      <c r="C20" s="51" t="str">
        <f>IF('(1) Baseline'!K11="","",'(1) Baseline'!K11)</f>
        <v>Utilities - Water</v>
      </c>
      <c r="D20" s="52">
        <f>_xlfn.XLOOKUP(C20,'(1) Baseline'!K:K,'(1) Baseline'!L:L,0,0,1)</f>
        <v>0</v>
      </c>
      <c r="E20" s="29">
        <v>0</v>
      </c>
      <c r="F20" s="29">
        <f t="shared" si="3"/>
        <v>0</v>
      </c>
      <c r="H20" s="29" t="str">
        <f>IF('(1) Baseline'!N11="","",'(1) Baseline'!N11)</f>
        <v>Lunch</v>
      </c>
      <c r="I20" s="52">
        <f>_xlfn.XLOOKUP(H20,'(1) Baseline'!N:N,'(1) Baseline'!O:O,0,0,1)</f>
        <v>0</v>
      </c>
      <c r="J20" s="29">
        <v>0</v>
      </c>
      <c r="K20" s="53">
        <f t="shared" si="4"/>
        <v>0</v>
      </c>
    </row>
    <row r="21" spans="3:11" ht="17.149999999999999" customHeight="1" x14ac:dyDescent="0.35">
      <c r="C21" s="51" t="str">
        <f>IF('(1) Baseline'!K12="","",'(1) Baseline'!K12)</f>
        <v>Groceries</v>
      </c>
      <c r="D21" s="52">
        <f>_xlfn.XLOOKUP(C21,'(1) Baseline'!K:K,'(1) Baseline'!L:L,0,0,1)</f>
        <v>0</v>
      </c>
      <c r="E21" s="29">
        <v>0</v>
      </c>
      <c r="F21" s="29">
        <f t="shared" si="3"/>
        <v>0</v>
      </c>
      <c r="H21" s="29" t="str">
        <f>IF('(1) Baseline'!N12="","",'(1) Baseline'!N12)</f>
        <v>Coffee</v>
      </c>
      <c r="I21" s="52">
        <f>_xlfn.XLOOKUP(H21,'(1) Baseline'!N:N,'(1) Baseline'!O:O,0,0,1)</f>
        <v>0</v>
      </c>
      <c r="J21" s="29">
        <v>0</v>
      </c>
      <c r="K21" s="53">
        <f t="shared" si="4"/>
        <v>0</v>
      </c>
    </row>
    <row r="22" spans="3:11" s="35" customFormat="1" ht="17.149999999999999" customHeight="1" x14ac:dyDescent="0.35">
      <c r="C22" s="51" t="str">
        <f>IF('(1) Baseline'!K13="","",'(1) Baseline'!K13)</f>
        <v>Car Payment</v>
      </c>
      <c r="D22" s="52">
        <f>_xlfn.XLOOKUP(C22,'(1) Baseline'!K:K,'(1) Baseline'!L:L,0,0,1)</f>
        <v>0</v>
      </c>
      <c r="E22" s="29">
        <v>0</v>
      </c>
      <c r="F22" s="29">
        <f t="shared" si="3"/>
        <v>0</v>
      </c>
      <c r="G22" s="26"/>
      <c r="H22" s="29" t="str">
        <f>IF('(1) Baseline'!N13="","",'(1) Baseline'!N13)</f>
        <v>Alcohol</v>
      </c>
      <c r="I22" s="52">
        <f>_xlfn.XLOOKUP(H22,'(1) Baseline'!N:N,'(1) Baseline'!O:O,0,0,1)</f>
        <v>0</v>
      </c>
      <c r="J22" s="29">
        <v>0</v>
      </c>
      <c r="K22" s="53">
        <f t="shared" si="4"/>
        <v>0</v>
      </c>
    </row>
    <row r="23" spans="3:11" ht="17.149999999999999" customHeight="1" x14ac:dyDescent="0.35">
      <c r="C23" s="51" t="str">
        <f>IF('(1) Baseline'!K14="","",'(1) Baseline'!K14)</f>
        <v>Car Insurance</v>
      </c>
      <c r="D23" s="52">
        <f>_xlfn.XLOOKUP(C23,'(1) Baseline'!K:K,'(1) Baseline'!L:L,0,0,1)</f>
        <v>0</v>
      </c>
      <c r="E23" s="29">
        <v>0</v>
      </c>
      <c r="F23" s="29">
        <f t="shared" si="3"/>
        <v>0</v>
      </c>
      <c r="H23" s="29" t="str">
        <f>IF('(1) Baseline'!N14="","",'(1) Baseline'!N14)</f>
        <v>Gym Membership</v>
      </c>
      <c r="I23" s="52">
        <f>_xlfn.XLOOKUP(H23,'(1) Baseline'!N:N,'(1) Baseline'!O:O,0,0,1)</f>
        <v>0</v>
      </c>
      <c r="J23" s="29">
        <v>0</v>
      </c>
      <c r="K23" s="53">
        <f t="shared" si="4"/>
        <v>0</v>
      </c>
    </row>
    <row r="24" spans="3:11" ht="17.149999999999999" customHeight="1" x14ac:dyDescent="0.35">
      <c r="C24" s="51" t="str">
        <f>IF('(1) Baseline'!K15="","",'(1) Baseline'!K15)</f>
        <v>Public Transportation</v>
      </c>
      <c r="D24" s="52">
        <f>_xlfn.XLOOKUP(C24,'(1) Baseline'!K:K,'(1) Baseline'!L:L,0,0,1)</f>
        <v>0</v>
      </c>
      <c r="E24" s="29">
        <v>0</v>
      </c>
      <c r="F24" s="29">
        <f t="shared" si="3"/>
        <v>0</v>
      </c>
      <c r="H24" s="29" t="str">
        <f>IF('(1) Baseline'!N15="","",'(1) Baseline'!N15)</f>
        <v>Magazines/Newspaper</v>
      </c>
      <c r="I24" s="52">
        <f>_xlfn.XLOOKUP(H24,'(1) Baseline'!N:N,'(1) Baseline'!O:O,0,0,1)</f>
        <v>0</v>
      </c>
      <c r="J24" s="29">
        <v>0</v>
      </c>
      <c r="K24" s="53">
        <f t="shared" si="4"/>
        <v>0</v>
      </c>
    </row>
    <row r="25" spans="3:11" ht="17.149999999999999" customHeight="1" x14ac:dyDescent="0.35">
      <c r="C25" s="51" t="str">
        <f>IF('(1) Baseline'!K16="","",'(1) Baseline'!K16)</f>
        <v>Credit Card Payments</v>
      </c>
      <c r="D25" s="52">
        <f>_xlfn.XLOOKUP(C25,'(1) Baseline'!K:K,'(1) Baseline'!L:L,0,0,1)</f>
        <v>0</v>
      </c>
      <c r="E25" s="29">
        <v>0</v>
      </c>
      <c r="F25" s="29">
        <f t="shared" si="3"/>
        <v>0</v>
      </c>
      <c r="H25" s="29" t="str">
        <f>IF('(1) Baseline'!N16="","",'(1) Baseline'!N16)</f>
        <v>Shopping</v>
      </c>
      <c r="I25" s="52">
        <f>_xlfn.XLOOKUP(H25,'(1) Baseline'!N:N,'(1) Baseline'!O:O,0,0,1)</f>
        <v>0</v>
      </c>
      <c r="J25" s="29">
        <v>0</v>
      </c>
      <c r="K25" s="53">
        <f t="shared" si="4"/>
        <v>0</v>
      </c>
    </row>
    <row r="26" spans="3:11" ht="17.149999999999999" customHeight="1" x14ac:dyDescent="0.35">
      <c r="C26" s="51" t="str">
        <f>IF('(1) Baseline'!K17="","",'(1) Baseline'!K17)</f>
        <v>Life Insurance</v>
      </c>
      <c r="D26" s="52">
        <f>_xlfn.XLOOKUP(C26,'(1) Baseline'!K:K,'(1) Baseline'!L:L,0,0,1)</f>
        <v>0</v>
      </c>
      <c r="E26" s="29">
        <v>0</v>
      </c>
      <c r="F26" s="29">
        <f t="shared" si="3"/>
        <v>0</v>
      </c>
      <c r="H26" s="29" t="str">
        <f>IF('(1) Baseline'!N17="","",'(1) Baseline'!N17)</f>
        <v>Hobbies</v>
      </c>
      <c r="I26" s="52">
        <f>_xlfn.XLOOKUP(H26,'(1) Baseline'!N:N,'(1) Baseline'!O:O,0,0,1)</f>
        <v>0</v>
      </c>
      <c r="J26" s="29">
        <v>0</v>
      </c>
      <c r="K26" s="53">
        <f t="shared" si="4"/>
        <v>0</v>
      </c>
    </row>
    <row r="27" spans="3:11" ht="17.149999999999999" customHeight="1" x14ac:dyDescent="0.35">
      <c r="C27" s="51" t="str">
        <f>IF('(1) Baseline'!K18="","",'(1) Baseline'!K18)</f>
        <v>Disability Insurance</v>
      </c>
      <c r="D27" s="52">
        <f>_xlfn.XLOOKUP(C27,'(1) Baseline'!K:K,'(1) Baseline'!L:L,0,0,1)</f>
        <v>0</v>
      </c>
      <c r="E27" s="29">
        <v>0</v>
      </c>
      <c r="F27" s="29">
        <f t="shared" si="3"/>
        <v>0</v>
      </c>
      <c r="H27" s="29" t="str">
        <f>IF('(1) Baseline'!N18="","",'(1) Baseline'!N18)</f>
        <v/>
      </c>
      <c r="I27" s="52">
        <f>_xlfn.XLOOKUP(H27,'(1) Baseline'!N:N,'(1) Baseline'!O:O,0,0,1)</f>
        <v>0</v>
      </c>
      <c r="J27" s="29">
        <v>0</v>
      </c>
      <c r="K27" s="53">
        <f t="shared" si="4"/>
        <v>0</v>
      </c>
    </row>
    <row r="28" spans="3:11" ht="17.149999999999999" customHeight="1" x14ac:dyDescent="0.35">
      <c r="C28" s="51" t="str">
        <f>IF('(1) Baseline'!K19="","",'(1) Baseline'!K19)</f>
        <v>Phone Bill</v>
      </c>
      <c r="D28" s="52">
        <f>_xlfn.XLOOKUP(C28,'(1) Baseline'!K:K,'(1) Baseline'!L:L,0,0,1)</f>
        <v>0</v>
      </c>
      <c r="E28" s="29">
        <v>0</v>
      </c>
      <c r="F28" s="29">
        <f t="shared" si="3"/>
        <v>0</v>
      </c>
      <c r="H28" s="29" t="str">
        <f>IF('(1) Baseline'!N19="","",'(1) Baseline'!N19)</f>
        <v/>
      </c>
      <c r="I28" s="52">
        <f>_xlfn.XLOOKUP(H28,'(1) Baseline'!N:N,'(1) Baseline'!O:O,0,0,1)</f>
        <v>0</v>
      </c>
      <c r="J28" s="29">
        <v>0</v>
      </c>
      <c r="K28" s="53">
        <f t="shared" si="4"/>
        <v>0</v>
      </c>
    </row>
    <row r="29" spans="3:11" ht="17.149999999999999" customHeight="1" x14ac:dyDescent="0.35">
      <c r="C29" s="51" t="str">
        <f>IF('(1) Baseline'!K20="","",'(1) Baseline'!K20)</f>
        <v>Wi-Fi</v>
      </c>
      <c r="D29" s="52">
        <f>_xlfn.XLOOKUP(C29,'(1) Baseline'!K:K,'(1) Baseline'!L:L,0,0,1)</f>
        <v>0</v>
      </c>
      <c r="E29" s="29">
        <v>0</v>
      </c>
      <c r="F29" s="29">
        <f t="shared" si="3"/>
        <v>0</v>
      </c>
      <c r="H29" s="29" t="str">
        <f>IF('(1) Baseline'!N20="","",'(1) Baseline'!N20)</f>
        <v/>
      </c>
      <c r="I29" s="52">
        <f>_xlfn.XLOOKUP(H29,'(1) Baseline'!N:N,'(1) Baseline'!O:O,0,0,1)</f>
        <v>0</v>
      </c>
      <c r="J29" s="29">
        <v>0</v>
      </c>
      <c r="K29" s="53">
        <f t="shared" si="4"/>
        <v>0</v>
      </c>
    </row>
    <row r="30" spans="3:11" ht="17.149999999999999" customHeight="1" x14ac:dyDescent="0.35">
      <c r="C30" s="51" t="str">
        <f>IF('(1) Baseline'!K21="","",'(1) Baseline'!K21)</f>
        <v>Cable</v>
      </c>
      <c r="D30" s="52">
        <f>_xlfn.XLOOKUP(C30,'(1) Baseline'!K:K,'(1) Baseline'!L:L,0,0,1)</f>
        <v>0</v>
      </c>
      <c r="E30" s="29">
        <v>0</v>
      </c>
      <c r="F30" s="29">
        <f t="shared" si="3"/>
        <v>0</v>
      </c>
      <c r="H30" s="29" t="str">
        <f>IF('(1) Baseline'!N22="","",'(1) Baseline'!N22)</f>
        <v/>
      </c>
      <c r="I30" s="52">
        <f>_xlfn.XLOOKUP(H30,'(1) Baseline'!N:N,'(1) Baseline'!O:O,0,0,1)</f>
        <v>0</v>
      </c>
      <c r="J30" s="29">
        <v>0</v>
      </c>
      <c r="K30" s="53">
        <f t="shared" si="4"/>
        <v>0</v>
      </c>
    </row>
    <row r="31" spans="3:11" ht="17.149999999999999" customHeight="1" x14ac:dyDescent="0.35">
      <c r="C31" s="51" t="str">
        <f>IF('(1) Baseline'!K22="","",'(1) Baseline'!K22)</f>
        <v>Childcare</v>
      </c>
      <c r="D31" s="52">
        <f>_xlfn.XLOOKUP(C31,'(1) Baseline'!K:K,'(1) Baseline'!L:L,0,0,1)</f>
        <v>0</v>
      </c>
      <c r="E31" s="29">
        <v>0</v>
      </c>
      <c r="F31" s="29">
        <f t="shared" si="3"/>
        <v>0</v>
      </c>
      <c r="H31" s="29" t="str">
        <f>IF('(1) Baseline'!N23="","",'(1) Baseline'!N23)</f>
        <v/>
      </c>
      <c r="I31" s="52">
        <f>_xlfn.XLOOKUP(H31,'(1) Baseline'!N:N,'(1) Baseline'!O:O,0,0,1)</f>
        <v>0</v>
      </c>
      <c r="J31" s="29">
        <v>0</v>
      </c>
      <c r="K31" s="53">
        <f t="shared" si="4"/>
        <v>0</v>
      </c>
    </row>
    <row r="32" spans="3:11" ht="17.149999999999999" customHeight="1" x14ac:dyDescent="0.35">
      <c r="C32" s="51" t="str">
        <f>IF('(1) Baseline'!K23="","",'(1) Baseline'!K23)</f>
        <v>Student Loans</v>
      </c>
      <c r="D32" s="52">
        <f>_xlfn.XLOOKUP(C32,'(1) Baseline'!K:K,'(1) Baseline'!L:L,0,0,1)</f>
        <v>0</v>
      </c>
      <c r="E32" s="29">
        <v>0</v>
      </c>
      <c r="F32" s="29">
        <f t="shared" si="3"/>
        <v>0</v>
      </c>
      <c r="H32" s="29" t="str">
        <f>IF('(1) Baseline'!N24="","",'(1) Baseline'!N24)</f>
        <v/>
      </c>
      <c r="I32" s="52">
        <f>_xlfn.XLOOKUP(H32,'(1) Baseline'!N:N,'(1) Baseline'!O:O,0,0,1)</f>
        <v>0</v>
      </c>
      <c r="J32" s="29">
        <v>0</v>
      </c>
      <c r="K32" s="53">
        <f t="shared" si="4"/>
        <v>0</v>
      </c>
    </row>
    <row r="33" spans="3:11" ht="17.149999999999999" customHeight="1" x14ac:dyDescent="0.35">
      <c r="C33" s="51" t="str">
        <f>IF('(1) Baseline'!K24="","",'(1) Baseline'!K24)</f>
        <v/>
      </c>
      <c r="D33" s="52">
        <f>_xlfn.XLOOKUP(C33,'(1) Baseline'!K:K,'(1) Baseline'!L:L,0,0,1)</f>
        <v>0</v>
      </c>
      <c r="E33" s="29">
        <v>0</v>
      </c>
      <c r="F33" s="29">
        <f t="shared" si="3"/>
        <v>0</v>
      </c>
      <c r="H33" s="29" t="str">
        <f>IF('(1) Baseline'!N25="","",'(1) Baseline'!N25)</f>
        <v/>
      </c>
      <c r="I33" s="52">
        <f>_xlfn.XLOOKUP(H33,'(1) Baseline'!N:N,'(1) Baseline'!O:O,0,0,1)</f>
        <v>0</v>
      </c>
      <c r="J33" s="29">
        <v>0</v>
      </c>
      <c r="K33" s="53">
        <f t="shared" si="4"/>
        <v>0</v>
      </c>
    </row>
    <row r="34" spans="3:11" ht="17.149999999999999" customHeight="1" x14ac:dyDescent="0.35">
      <c r="C34" s="51" t="str">
        <f>IF('(1) Baseline'!K25="","",'(1) Baseline'!K25)</f>
        <v/>
      </c>
      <c r="D34" s="52">
        <f>_xlfn.XLOOKUP(C34,'(1) Baseline'!K:K,'(1) Baseline'!L:L,0,0,1)</f>
        <v>0</v>
      </c>
      <c r="E34" s="29">
        <v>0</v>
      </c>
      <c r="F34" s="29">
        <f t="shared" si="3"/>
        <v>0</v>
      </c>
      <c r="H34" s="29" t="str">
        <f>IF('(1) Baseline'!N26="","",'(1) Baseline'!N26)</f>
        <v/>
      </c>
      <c r="I34" s="52">
        <f>_xlfn.XLOOKUP(H34,'(1) Baseline'!N:N,'(1) Baseline'!O:O,0,0,1)</f>
        <v>0</v>
      </c>
      <c r="J34" s="29">
        <v>0</v>
      </c>
      <c r="K34" s="53">
        <f t="shared" si="4"/>
        <v>0</v>
      </c>
    </row>
    <row r="35" spans="3:11" ht="17.149999999999999" customHeight="1" x14ac:dyDescent="0.35">
      <c r="C35" s="51" t="str">
        <f>IF('(1) Baseline'!K26="","",'(1) Baseline'!K26)</f>
        <v/>
      </c>
      <c r="D35" s="52">
        <f>_xlfn.XLOOKUP(C35,'(1) Baseline'!K:K,'(1) Baseline'!L:L,0,0,1)</f>
        <v>0</v>
      </c>
      <c r="E35" s="29">
        <v>0</v>
      </c>
      <c r="F35" s="29">
        <f t="shared" si="3"/>
        <v>0</v>
      </c>
      <c r="H35" s="29" t="str">
        <f>IF('(1) Baseline'!N27="","",'(1) Baseline'!N27)</f>
        <v/>
      </c>
      <c r="I35" s="52">
        <f>_xlfn.XLOOKUP(H35,'(1) Baseline'!N:N,'(1) Baseline'!O:O,0,0,1)</f>
        <v>0</v>
      </c>
      <c r="J35" s="29">
        <v>0</v>
      </c>
      <c r="K35" s="53">
        <f t="shared" si="4"/>
        <v>0</v>
      </c>
    </row>
    <row r="36" spans="3:11" ht="17.149999999999999" customHeight="1" x14ac:dyDescent="0.35">
      <c r="C36" s="51" t="str">
        <f>IF('(1) Baseline'!K27="","",'(1) Baseline'!K27)</f>
        <v/>
      </c>
      <c r="D36" s="52">
        <f>_xlfn.XLOOKUP(C36,'(1) Baseline'!K:K,'(1) Baseline'!L:L,0,0,1)</f>
        <v>0</v>
      </c>
      <c r="E36" s="29">
        <v>0</v>
      </c>
      <c r="F36" s="29">
        <f t="shared" si="3"/>
        <v>0</v>
      </c>
      <c r="H36" s="29" t="str">
        <f>IF('(1) Baseline'!N28="","",'(1) Baseline'!N28)</f>
        <v/>
      </c>
      <c r="I36" s="52">
        <f>_xlfn.XLOOKUP(H36,'(1) Baseline'!N:N,'(1) Baseline'!O:O,0,0,1)</f>
        <v>0</v>
      </c>
      <c r="J36" s="29">
        <v>0</v>
      </c>
      <c r="K36" s="53">
        <f t="shared" si="4"/>
        <v>0</v>
      </c>
    </row>
    <row r="37" spans="3:11" ht="17.149999999999999" customHeight="1" thickBot="1" x14ac:dyDescent="0.4">
      <c r="C37" s="51" t="str">
        <f>IF('(1) Baseline'!K29="","",'(1) Baseline'!K29)</f>
        <v/>
      </c>
      <c r="D37" s="52">
        <f>_xlfn.XLOOKUP(C37,'(1) Baseline'!K:K,'(1) Baseline'!L:L,0,0,1)</f>
        <v>0</v>
      </c>
      <c r="E37" s="29">
        <v>0</v>
      </c>
      <c r="F37" s="29">
        <f t="shared" si="3"/>
        <v>0</v>
      </c>
      <c r="H37" s="29" t="str">
        <f>IF('(1) Baseline'!N29="","",'(1) Baseline'!N29)</f>
        <v/>
      </c>
      <c r="I37" s="52">
        <f>_xlfn.XLOOKUP(H37,'(1) Baseline'!N:N,'(1) Baseline'!O:O,0,0,1)</f>
        <v>0</v>
      </c>
      <c r="J37" s="29">
        <v>0</v>
      </c>
      <c r="K37" s="53">
        <f t="shared" si="4"/>
        <v>0</v>
      </c>
    </row>
    <row r="38" spans="3:11" ht="17.149999999999999" customHeight="1" thickBot="1" x14ac:dyDescent="0.4">
      <c r="C38" s="65" t="s">
        <v>48</v>
      </c>
      <c r="D38" s="66">
        <f>SUM(D17:D37)</f>
        <v>0</v>
      </c>
      <c r="E38" s="67">
        <f>SUM(E17:E37)</f>
        <v>0</v>
      </c>
      <c r="F38" s="67">
        <f t="shared" ref="F38" si="5">D38-E38</f>
        <v>0</v>
      </c>
      <c r="G38" s="68"/>
      <c r="H38" s="67" t="s">
        <v>48</v>
      </c>
      <c r="I38" s="66">
        <f>SUM(I17:I37)</f>
        <v>0</v>
      </c>
      <c r="J38" s="67">
        <f>SUM(J17:J37)</f>
        <v>0</v>
      </c>
      <c r="K38" s="69">
        <f t="shared" ref="K38" si="6">I38-J38</f>
        <v>0</v>
      </c>
    </row>
    <row r="39" spans="3:11" ht="17.149999999999999" customHeight="1" x14ac:dyDescent="0.35">
      <c r="C39" s="28"/>
      <c r="H39" s="28"/>
    </row>
    <row r="40" spans="3:11" ht="17.149999999999999" customHeight="1" x14ac:dyDescent="0.35">
      <c r="C40" s="28"/>
      <c r="H40" s="28"/>
    </row>
    <row r="41" spans="3:11" ht="17.149999999999999" customHeight="1" x14ac:dyDescent="0.35">
      <c r="C41" s="28"/>
      <c r="H41" s="28"/>
    </row>
    <row r="42" spans="3:11" s="42" customFormat="1" ht="17.149999999999999" customHeight="1" x14ac:dyDescent="0.35">
      <c r="C42" s="28"/>
      <c r="D42" s="26"/>
      <c r="E42" s="26"/>
      <c r="F42" s="26"/>
      <c r="G42" s="26"/>
      <c r="H42" s="28"/>
      <c r="I42" s="26"/>
      <c r="J42" s="26"/>
      <c r="K42" s="26"/>
    </row>
    <row r="43" spans="3:11" s="43" customFormat="1" ht="17.149999999999999" customHeight="1" x14ac:dyDescent="0.35">
      <c r="C43" s="28"/>
      <c r="D43" s="26"/>
      <c r="E43" s="26"/>
      <c r="F43" s="26"/>
      <c r="G43" s="26"/>
      <c r="H43" s="28"/>
      <c r="I43" s="26"/>
      <c r="J43" s="26"/>
      <c r="K43" s="26"/>
    </row>
    <row r="44" spans="3:11" s="43" customFormat="1" ht="17.149999999999999" customHeight="1" x14ac:dyDescent="0.35">
      <c r="C44" s="28"/>
      <c r="D44" s="26"/>
      <c r="E44" s="26"/>
      <c r="F44" s="26"/>
      <c r="G44" s="26"/>
      <c r="H44" s="28"/>
      <c r="I44" s="26"/>
      <c r="J44" s="26"/>
      <c r="K44" s="26"/>
    </row>
    <row r="45" spans="3:11" s="43" customFormat="1" ht="17.149999999999999" customHeight="1" x14ac:dyDescent="0.35">
      <c r="C45" s="28"/>
      <c r="D45" s="26"/>
      <c r="E45" s="26"/>
      <c r="F45" s="26"/>
      <c r="G45" s="26"/>
      <c r="H45" s="28"/>
      <c r="I45" s="26"/>
      <c r="J45" s="26"/>
      <c r="K45" s="26"/>
    </row>
    <row r="46" spans="3:11" s="43" customFormat="1" ht="17.149999999999999" customHeight="1" x14ac:dyDescent="0.35">
      <c r="C46" s="28"/>
      <c r="D46" s="26"/>
      <c r="E46" s="26"/>
      <c r="F46" s="26"/>
      <c r="G46" s="26"/>
      <c r="H46" s="28"/>
      <c r="I46" s="26"/>
      <c r="J46" s="26"/>
      <c r="K46" s="26"/>
    </row>
    <row r="47" spans="3:11" s="43" customFormat="1" ht="17.149999999999999" customHeight="1" x14ac:dyDescent="0.35">
      <c r="C47" s="28"/>
      <c r="D47" s="26"/>
      <c r="E47" s="26"/>
      <c r="F47" s="26"/>
      <c r="G47" s="26"/>
      <c r="H47" s="28"/>
      <c r="I47" s="26"/>
      <c r="J47" s="26"/>
      <c r="K47" s="26"/>
    </row>
    <row r="48" spans="3:11" s="43" customFormat="1" ht="17.149999999999999" customHeight="1" x14ac:dyDescent="0.35">
      <c r="C48" s="28"/>
      <c r="D48" s="26"/>
      <c r="E48" s="26"/>
      <c r="F48" s="26"/>
      <c r="G48" s="26"/>
      <c r="H48" s="28"/>
      <c r="I48" s="26"/>
      <c r="J48" s="26"/>
      <c r="K48" s="26"/>
    </row>
    <row r="49" spans="3:8" ht="17.149999999999999" customHeight="1" x14ac:dyDescent="0.35">
      <c r="C49" s="28"/>
      <c r="H49" s="28"/>
    </row>
    <row r="50" spans="3:8" ht="17.149999999999999" customHeight="1" x14ac:dyDescent="0.35">
      <c r="C50" s="28"/>
      <c r="H50" s="28"/>
    </row>
    <row r="51" spans="3:8" ht="17.149999999999999" customHeight="1" x14ac:dyDescent="0.35">
      <c r="C51" s="28"/>
      <c r="H51" s="28"/>
    </row>
    <row r="52" spans="3:8" ht="17.149999999999999" customHeight="1" x14ac:dyDescent="0.35">
      <c r="C52" s="28"/>
      <c r="H52" s="28"/>
    </row>
    <row r="53" spans="3:8" ht="17.149999999999999" customHeight="1" x14ac:dyDescent="0.35">
      <c r="C53" s="28"/>
      <c r="H53" s="28"/>
    </row>
    <row r="54" spans="3:8" ht="17.149999999999999" customHeight="1" x14ac:dyDescent="0.35">
      <c r="C54" s="28"/>
      <c r="H54" s="28"/>
    </row>
    <row r="55" spans="3:8" ht="17.149999999999999" customHeight="1" x14ac:dyDescent="0.35">
      <c r="C55" s="28"/>
      <c r="H55" s="28"/>
    </row>
    <row r="56" spans="3:8" ht="17.149999999999999" customHeight="1" x14ac:dyDescent="0.35">
      <c r="C56" s="28"/>
      <c r="H56" s="28"/>
    </row>
    <row r="57" spans="3:8" ht="17.149999999999999" customHeight="1" x14ac:dyDescent="0.35">
      <c r="C57" s="28"/>
      <c r="H57" s="28"/>
    </row>
    <row r="58" spans="3:8" ht="17.149999999999999" customHeight="1" x14ac:dyDescent="0.35">
      <c r="C58" s="28"/>
      <c r="H58" s="28"/>
    </row>
    <row r="59" spans="3:8" ht="17.149999999999999" customHeight="1" x14ac:dyDescent="0.35">
      <c r="C59" s="28"/>
      <c r="H59" s="28"/>
    </row>
    <row r="60" spans="3:8" ht="17.149999999999999" customHeight="1" x14ac:dyDescent="0.35">
      <c r="C60" s="28"/>
      <c r="H60" s="28"/>
    </row>
    <row r="61" spans="3:8" ht="17.149999999999999" customHeight="1" x14ac:dyDescent="0.35">
      <c r="C61" s="28"/>
      <c r="H61" s="28"/>
    </row>
    <row r="62" spans="3:8" ht="17.149999999999999" customHeight="1" x14ac:dyDescent="0.35">
      <c r="C62" s="28"/>
      <c r="H62" s="28"/>
    </row>
    <row r="63" spans="3:8" ht="17.149999999999999" customHeight="1" x14ac:dyDescent="0.35">
      <c r="C63" s="28"/>
      <c r="H63" s="28"/>
    </row>
    <row r="64" spans="3:8" ht="17.149999999999999" customHeight="1" x14ac:dyDescent="0.35">
      <c r="C64" s="28"/>
      <c r="H64" s="28"/>
    </row>
    <row r="65" spans="3:8" ht="17.149999999999999" customHeight="1" x14ac:dyDescent="0.35">
      <c r="C65" s="28"/>
      <c r="H65" s="28"/>
    </row>
    <row r="66" spans="3:8" ht="17.149999999999999" customHeight="1" x14ac:dyDescent="0.35">
      <c r="C66" s="28"/>
      <c r="H66" s="28"/>
    </row>
    <row r="67" spans="3:8" ht="17.149999999999999" customHeight="1" x14ac:dyDescent="0.35">
      <c r="C67" s="28"/>
      <c r="H67" s="28"/>
    </row>
    <row r="68" spans="3:8" ht="17.149999999999999" customHeight="1" x14ac:dyDescent="0.35">
      <c r="C68" s="28"/>
      <c r="H68" s="28"/>
    </row>
    <row r="69" spans="3:8" ht="17.149999999999999" customHeight="1" x14ac:dyDescent="0.35">
      <c r="C69" s="28"/>
      <c r="H69" s="28"/>
    </row>
    <row r="70" spans="3:8" ht="17.149999999999999" customHeight="1" x14ac:dyDescent="0.35">
      <c r="C70" s="28"/>
      <c r="H70" s="28"/>
    </row>
    <row r="71" spans="3:8" ht="17.149999999999999" customHeight="1" x14ac:dyDescent="0.35">
      <c r="C71" s="28"/>
      <c r="H71" s="28"/>
    </row>
    <row r="72" spans="3:8" ht="17.149999999999999" customHeight="1" x14ac:dyDescent="0.35">
      <c r="C72" s="28"/>
      <c r="H72" s="28"/>
    </row>
    <row r="73" spans="3:8" ht="17.149999999999999" customHeight="1" x14ac:dyDescent="0.35">
      <c r="C73" s="28"/>
      <c r="H73" s="28"/>
    </row>
    <row r="74" spans="3:8" ht="17.149999999999999" customHeight="1" x14ac:dyDescent="0.35">
      <c r="C74" s="28"/>
      <c r="H74" s="28"/>
    </row>
    <row r="75" spans="3:8" ht="17.149999999999999" customHeight="1" x14ac:dyDescent="0.35">
      <c r="C75" s="28"/>
      <c r="H75" s="28"/>
    </row>
    <row r="76" spans="3:8" ht="17.149999999999999" customHeight="1" x14ac:dyDescent="0.35">
      <c r="C76" s="28"/>
      <c r="H76" s="28"/>
    </row>
    <row r="77" spans="3:8" ht="17.149999999999999" customHeight="1" x14ac:dyDescent="0.35">
      <c r="C77" s="28"/>
      <c r="H77" s="28"/>
    </row>
    <row r="78" spans="3:8" ht="17.149999999999999" customHeight="1" x14ac:dyDescent="0.35">
      <c r="C78" s="28"/>
      <c r="H78" s="28"/>
    </row>
    <row r="79" spans="3:8" ht="17.149999999999999" customHeight="1" x14ac:dyDescent="0.35">
      <c r="C79" s="28"/>
      <c r="H79" s="28"/>
    </row>
    <row r="80" spans="3:8" ht="17.149999999999999" customHeight="1" x14ac:dyDescent="0.35">
      <c r="C80" s="28"/>
      <c r="H80" s="28"/>
    </row>
    <row r="81" spans="3:8" ht="17.149999999999999" customHeight="1" x14ac:dyDescent="0.35">
      <c r="C81" s="28"/>
      <c r="H81" s="28"/>
    </row>
    <row r="82" spans="3:8" ht="17.149999999999999" customHeight="1" x14ac:dyDescent="0.35">
      <c r="C82" s="28"/>
      <c r="H82" s="28"/>
    </row>
    <row r="83" spans="3:8" ht="17.149999999999999" customHeight="1" x14ac:dyDescent="0.35">
      <c r="C83" s="28"/>
      <c r="H83" s="28"/>
    </row>
    <row r="84" spans="3:8" ht="17.149999999999999" customHeight="1" x14ac:dyDescent="0.35">
      <c r="C84" s="28"/>
      <c r="H84" s="28"/>
    </row>
    <row r="85" spans="3:8" ht="17.149999999999999" customHeight="1" x14ac:dyDescent="0.35">
      <c r="C85" s="28"/>
      <c r="H85" s="28"/>
    </row>
    <row r="86" spans="3:8" ht="17.149999999999999" customHeight="1" x14ac:dyDescent="0.35">
      <c r="C86" s="28"/>
      <c r="H86" s="28"/>
    </row>
    <row r="87" spans="3:8" ht="17.149999999999999" customHeight="1" x14ac:dyDescent="0.35">
      <c r="C87" s="28"/>
      <c r="H87" s="28"/>
    </row>
    <row r="88" spans="3:8" ht="17.149999999999999" customHeight="1" x14ac:dyDescent="0.35">
      <c r="C88" s="28"/>
      <c r="H88" s="28"/>
    </row>
    <row r="89" spans="3:8" ht="17.149999999999999" customHeight="1" x14ac:dyDescent="0.35">
      <c r="C89" s="28"/>
      <c r="H89" s="28"/>
    </row>
    <row r="90" spans="3:8" ht="17.149999999999999" customHeight="1" x14ac:dyDescent="0.35">
      <c r="C90" s="28"/>
      <c r="H90" s="28"/>
    </row>
    <row r="91" spans="3:8" ht="17.149999999999999" customHeight="1" x14ac:dyDescent="0.35">
      <c r="C91" s="28"/>
      <c r="H91" s="28"/>
    </row>
    <row r="92" spans="3:8" ht="17.149999999999999" customHeight="1" x14ac:dyDescent="0.35">
      <c r="C92" s="28"/>
      <c r="H92" s="28"/>
    </row>
    <row r="93" spans="3:8" ht="17.149999999999999" customHeight="1" x14ac:dyDescent="0.35">
      <c r="C93" s="28"/>
      <c r="H93" s="28"/>
    </row>
    <row r="94" spans="3:8" ht="17.149999999999999" customHeight="1" x14ac:dyDescent="0.35">
      <c r="C94" s="28"/>
      <c r="H94" s="28"/>
    </row>
    <row r="95" spans="3:8" ht="17.149999999999999" customHeight="1" x14ac:dyDescent="0.35">
      <c r="C95" s="28"/>
      <c r="H95" s="28"/>
    </row>
    <row r="96" spans="3:8" ht="17.149999999999999" customHeight="1" x14ac:dyDescent="0.35">
      <c r="C96" s="28"/>
      <c r="H96" s="28"/>
    </row>
    <row r="97" spans="3:8" ht="17.149999999999999" customHeight="1" x14ac:dyDescent="0.35">
      <c r="C97" s="28"/>
      <c r="H97" s="28"/>
    </row>
    <row r="98" spans="3:8" ht="17.149999999999999" customHeight="1" x14ac:dyDescent="0.35">
      <c r="C98" s="28"/>
      <c r="H98" s="28"/>
    </row>
    <row r="99" spans="3:8" ht="17.149999999999999" customHeight="1" x14ac:dyDescent="0.35">
      <c r="C99" s="28"/>
      <c r="H99" s="28"/>
    </row>
    <row r="100" spans="3:8" ht="17.149999999999999" customHeight="1" x14ac:dyDescent="0.35">
      <c r="C100" s="28"/>
      <c r="H100" s="28"/>
    </row>
    <row r="101" spans="3:8" ht="17.149999999999999" customHeight="1" x14ac:dyDescent="0.35">
      <c r="C101" s="28"/>
      <c r="H101" s="28"/>
    </row>
    <row r="102" spans="3:8" ht="17.149999999999999" customHeight="1" x14ac:dyDescent="0.35">
      <c r="C102" s="28"/>
      <c r="H102" s="28"/>
    </row>
    <row r="103" spans="3:8" ht="17.149999999999999" customHeight="1" x14ac:dyDescent="0.35">
      <c r="C103" s="28"/>
      <c r="H103" s="28"/>
    </row>
    <row r="104" spans="3:8" ht="17.149999999999999" customHeight="1" x14ac:dyDescent="0.35">
      <c r="C104" s="28"/>
      <c r="H104" s="28"/>
    </row>
    <row r="105" spans="3:8" ht="17.149999999999999" customHeight="1" x14ac:dyDescent="0.35">
      <c r="C105" s="28"/>
      <c r="H105" s="28"/>
    </row>
    <row r="106" spans="3:8" ht="17.149999999999999" customHeight="1" x14ac:dyDescent="0.35">
      <c r="C106" s="28"/>
      <c r="H106" s="28"/>
    </row>
    <row r="107" spans="3:8" ht="17.149999999999999" customHeight="1" x14ac:dyDescent="0.35">
      <c r="C107" s="28"/>
      <c r="H107" s="28"/>
    </row>
    <row r="108" spans="3:8" ht="17.149999999999999" customHeight="1" x14ac:dyDescent="0.35">
      <c r="C108" s="28"/>
      <c r="H108" s="28"/>
    </row>
    <row r="109" spans="3:8" ht="17.149999999999999" customHeight="1" x14ac:dyDescent="0.35">
      <c r="C109" s="28"/>
      <c r="H109" s="28"/>
    </row>
    <row r="110" spans="3:8" ht="17.149999999999999" customHeight="1" x14ac:dyDescent="0.35">
      <c r="C110" s="28"/>
      <c r="H110" s="28"/>
    </row>
    <row r="111" spans="3:8" ht="17.149999999999999" customHeight="1" x14ac:dyDescent="0.35">
      <c r="C111" s="28"/>
      <c r="H111" s="28"/>
    </row>
    <row r="112" spans="3:8" ht="17.149999999999999" customHeight="1" x14ac:dyDescent="0.35">
      <c r="C112" s="28"/>
      <c r="H112" s="28"/>
    </row>
    <row r="113" spans="3:8" ht="17.149999999999999" customHeight="1" x14ac:dyDescent="0.35">
      <c r="C113" s="28"/>
      <c r="H113" s="28"/>
    </row>
  </sheetData>
  <conditionalFormatting sqref="D12">
    <cfRule type="cellIs" dxfId="8" priority="1" operator="notEqual">
      <formula>0</formula>
    </cfRule>
  </conditionalFormatting>
  <conditionalFormatting sqref="E5:E11">
    <cfRule type="cellIs" dxfId="7" priority="5" operator="equal">
      <formula>D5</formula>
    </cfRule>
  </conditionalFormatting>
  <conditionalFormatting sqref="F5:F11 F17:F38">
    <cfRule type="cellIs" dxfId="6" priority="10" operator="greaterThan">
      <formula>0</formula>
    </cfRule>
    <cfRule type="cellIs" dxfId="5" priority="11" operator="lessThan">
      <formula>0</formula>
    </cfRule>
  </conditionalFormatting>
  <conditionalFormatting sqref="J5:J11">
    <cfRule type="cellIs" dxfId="4" priority="2" operator="equal">
      <formula>I5</formula>
    </cfRule>
  </conditionalFormatting>
  <conditionalFormatting sqref="K5:K1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K17:K38">
    <cfRule type="cellIs" dxfId="1" priority="8" operator="greaterThan">
      <formula>0</formula>
    </cfRule>
    <cfRule type="cellIs" dxfId="0" priority="9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A4F7-6C12-4782-8980-5421F0C8DBB8}">
  <sheetPr codeName="Sheet4"/>
  <dimension ref="A1:J20"/>
  <sheetViews>
    <sheetView workbookViewId="0">
      <selection activeCell="D6" sqref="D6"/>
    </sheetView>
  </sheetViews>
  <sheetFormatPr defaultRowHeight="14.5" x14ac:dyDescent="0.35"/>
  <cols>
    <col min="1" max="1" width="16.1796875" bestFit="1" customWidth="1"/>
    <col min="2" max="2" width="9.1796875" style="90"/>
    <col min="4" max="4" width="25.7265625" bestFit="1" customWidth="1"/>
    <col min="8" max="8" width="10.54296875" style="90" bestFit="1" customWidth="1"/>
    <col min="10" max="10" width="9.54296875" bestFit="1" customWidth="1"/>
  </cols>
  <sheetData>
    <row r="1" spans="1:10" x14ac:dyDescent="0.35">
      <c r="A1" s="2" t="s">
        <v>7</v>
      </c>
      <c r="B1" s="9">
        <v>1</v>
      </c>
      <c r="D1" t="s">
        <v>68</v>
      </c>
    </row>
    <row r="2" spans="1:10" x14ac:dyDescent="0.35">
      <c r="A2" s="2" t="s">
        <v>5</v>
      </c>
      <c r="B2" s="9">
        <v>2</v>
      </c>
      <c r="D2" t="s">
        <v>84</v>
      </c>
      <c r="I2" s="91"/>
      <c r="J2" s="91"/>
    </row>
    <row r="3" spans="1:10" x14ac:dyDescent="0.35">
      <c r="A3" s="2" t="s">
        <v>4</v>
      </c>
      <c r="B3" s="9">
        <v>2.1666666666666665</v>
      </c>
      <c r="D3" t="s">
        <v>78</v>
      </c>
    </row>
    <row r="4" spans="1:10" x14ac:dyDescent="0.35">
      <c r="A4" s="2" t="s">
        <v>3</v>
      </c>
      <c r="B4" s="9">
        <v>4.333333333333333</v>
      </c>
      <c r="D4" t="s">
        <v>87</v>
      </c>
      <c r="I4" s="91"/>
      <c r="J4" s="91"/>
    </row>
    <row r="5" spans="1:10" x14ac:dyDescent="0.35">
      <c r="A5" s="89" t="s">
        <v>71</v>
      </c>
      <c r="B5" s="90">
        <f>4/12</f>
        <v>0.33333333333333331</v>
      </c>
      <c r="D5" t="s">
        <v>80</v>
      </c>
    </row>
    <row r="6" spans="1:10" x14ac:dyDescent="0.35">
      <c r="A6" s="89" t="s">
        <v>36</v>
      </c>
      <c r="B6" s="90">
        <f>1/12</f>
        <v>8.3333333333333329E-2</v>
      </c>
      <c r="D6" t="s">
        <v>69</v>
      </c>
    </row>
    <row r="7" spans="1:10" x14ac:dyDescent="0.35">
      <c r="D7" t="s">
        <v>75</v>
      </c>
    </row>
    <row r="8" spans="1:10" x14ac:dyDescent="0.35">
      <c r="D8" t="s">
        <v>88</v>
      </c>
    </row>
    <row r="9" spans="1:10" x14ac:dyDescent="0.35">
      <c r="D9" t="s">
        <v>74</v>
      </c>
    </row>
    <row r="10" spans="1:10" x14ac:dyDescent="0.35">
      <c r="D10" t="s">
        <v>90</v>
      </c>
    </row>
    <row r="11" spans="1:10" x14ac:dyDescent="0.35">
      <c r="D11" t="s">
        <v>82</v>
      </c>
    </row>
    <row r="12" spans="1:10" x14ac:dyDescent="0.35">
      <c r="D12" t="s">
        <v>83</v>
      </c>
    </row>
    <row r="13" spans="1:10" x14ac:dyDescent="0.35">
      <c r="D13" t="s">
        <v>89</v>
      </c>
    </row>
    <row r="14" spans="1:10" x14ac:dyDescent="0.35">
      <c r="D14" t="s">
        <v>79</v>
      </c>
    </row>
    <row r="15" spans="1:10" x14ac:dyDescent="0.35">
      <c r="D15" t="s">
        <v>86</v>
      </c>
    </row>
    <row r="16" spans="1:10" x14ac:dyDescent="0.35">
      <c r="D16" t="s">
        <v>81</v>
      </c>
    </row>
    <row r="17" spans="4:4" x14ac:dyDescent="0.35">
      <c r="D17" t="s">
        <v>85</v>
      </c>
    </row>
    <row r="18" spans="4:4" x14ac:dyDescent="0.35">
      <c r="D18" t="s">
        <v>77</v>
      </c>
    </row>
    <row r="19" spans="4:4" x14ac:dyDescent="0.35">
      <c r="D19" t="s">
        <v>76</v>
      </c>
    </row>
    <row r="20" spans="4:4" x14ac:dyDescent="0.35">
      <c r="D20" t="s">
        <v>91</v>
      </c>
    </row>
  </sheetData>
  <sortState xmlns:xlrd2="http://schemas.microsoft.com/office/spreadsheetml/2017/richdata2" ref="D2:D14">
    <sortCondition ref="D2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(1) Baseline</vt:lpstr>
      <vt:lpstr>(2 &amp; 3) Buckets</vt:lpstr>
      <vt:lpstr>(4 &amp; 5) Discipline &amp; Progress</vt:lpstr>
      <vt:lpstr>Mapping</vt:lpstr>
      <vt:lpstr>'(1) Baseline'!Print_Area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Anthony</dc:creator>
  <cp:lastModifiedBy>Anthony Greenfield</cp:lastModifiedBy>
  <dcterms:created xsi:type="dcterms:W3CDTF">2023-10-11T17:44:51Z</dcterms:created>
  <dcterms:modified xsi:type="dcterms:W3CDTF">2024-09-07T02:30:59Z</dcterms:modified>
</cp:coreProperties>
</file>